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HPDevPack\www\prilohy\"/>
    </mc:Choice>
  </mc:AlternateContent>
  <bookViews>
    <workbookView xWindow="0" yWindow="0" windowWidth="28800" windowHeight="12225"/>
  </bookViews>
  <sheets>
    <sheet name="Náhozy_120_HS" sheetId="1" r:id="rId1"/>
    <sheet name="Prezence" sheetId="2" r:id="rId2"/>
    <sheet name="Nástup" sheetId="3" r:id="rId3"/>
  </sheets>
  <calcPr calcId="152511"/>
</workbook>
</file>

<file path=xl/calcChain.xml><?xml version="1.0" encoding="utf-8"?>
<calcChain xmlns="http://schemas.openxmlformats.org/spreadsheetml/2006/main">
  <c r="C14" i="3" l="1"/>
  <c r="C13" i="3"/>
  <c r="E10" i="3"/>
  <c r="E9" i="3"/>
  <c r="E8" i="3"/>
  <c r="E7" i="3"/>
  <c r="C8" i="3"/>
  <c r="C7" i="3"/>
  <c r="C16" i="3"/>
  <c r="F22" i="3"/>
  <c r="E22" i="3"/>
  <c r="D22" i="3"/>
  <c r="C22" i="3"/>
  <c r="F20" i="3"/>
  <c r="E20" i="3"/>
  <c r="D20" i="3"/>
  <c r="C20" i="3"/>
  <c r="F18" i="3"/>
  <c r="E18" i="3"/>
  <c r="D18" i="3"/>
  <c r="C18" i="3"/>
  <c r="F16" i="3"/>
  <c r="E16" i="3"/>
  <c r="D16" i="3"/>
  <c r="F14" i="3"/>
  <c r="E14" i="3"/>
  <c r="D14" i="3"/>
  <c r="F12" i="3"/>
  <c r="E12" i="3"/>
  <c r="D12" i="3"/>
  <c r="C12" i="3"/>
  <c r="F10" i="3"/>
  <c r="D10" i="3"/>
  <c r="C10" i="3"/>
  <c r="F8" i="3"/>
  <c r="D8" i="3"/>
  <c r="F21" i="3"/>
  <c r="E21" i="3"/>
  <c r="D21" i="3"/>
  <c r="C21" i="3"/>
  <c r="F19" i="3"/>
  <c r="D19" i="3"/>
  <c r="E19" i="3"/>
  <c r="C19" i="3"/>
  <c r="F17" i="3"/>
  <c r="E17" i="3"/>
  <c r="D17" i="3"/>
  <c r="C17" i="3"/>
  <c r="F15" i="3"/>
  <c r="E15" i="3"/>
  <c r="D15" i="3"/>
  <c r="C15" i="3"/>
  <c r="F13" i="3"/>
  <c r="E13" i="3"/>
  <c r="D13" i="3"/>
  <c r="F11" i="3"/>
  <c r="E11" i="3"/>
  <c r="D11" i="3"/>
  <c r="C11" i="3"/>
  <c r="F9" i="3"/>
  <c r="D9" i="3"/>
  <c r="C9" i="3"/>
  <c r="F7" i="3"/>
  <c r="D7" i="3"/>
  <c r="W12" i="1" l="1"/>
  <c r="V12" i="1"/>
  <c r="U12" i="1"/>
  <c r="T12" i="1"/>
  <c r="P12" i="1"/>
  <c r="L12" i="1"/>
  <c r="H12" i="1"/>
  <c r="W7" i="1"/>
  <c r="V7" i="1"/>
  <c r="U7" i="1"/>
  <c r="T7" i="1"/>
  <c r="P7" i="1"/>
  <c r="L7" i="1"/>
  <c r="H7" i="1"/>
  <c r="W6" i="1"/>
  <c r="V6" i="1"/>
  <c r="U6" i="1"/>
  <c r="T6" i="1"/>
  <c r="P6" i="1"/>
  <c r="L6" i="1"/>
  <c r="H6" i="1"/>
  <c r="W10" i="1"/>
  <c r="V10" i="1"/>
  <c r="U10" i="1"/>
  <c r="T10" i="1"/>
  <c r="P10" i="1"/>
  <c r="L10" i="1"/>
  <c r="H10" i="1"/>
  <c r="W16" i="1"/>
  <c r="V16" i="1"/>
  <c r="U16" i="1"/>
  <c r="T16" i="1"/>
  <c r="P16" i="1"/>
  <c r="L16" i="1"/>
  <c r="H16" i="1"/>
  <c r="X16" i="1" l="1"/>
  <c r="X10" i="1"/>
  <c r="X12" i="1"/>
  <c r="X7" i="1"/>
  <c r="X6" i="1"/>
  <c r="W18" i="1" l="1"/>
  <c r="V18" i="1"/>
  <c r="W31" i="1"/>
  <c r="V31" i="1"/>
  <c r="U18" i="1"/>
  <c r="U31" i="1"/>
  <c r="U8" i="1"/>
  <c r="W8" i="1"/>
  <c r="V8" i="1"/>
  <c r="W29" i="1"/>
  <c r="V29" i="1"/>
  <c r="W21" i="1"/>
  <c r="V21" i="1"/>
  <c r="W22" i="1"/>
  <c r="V22" i="1"/>
  <c r="W33" i="1"/>
  <c r="V33" i="1"/>
  <c r="U29" i="1"/>
  <c r="U21" i="1"/>
  <c r="U22" i="1"/>
  <c r="U33" i="1"/>
  <c r="W15" i="1"/>
  <c r="V15" i="1"/>
  <c r="W35" i="1"/>
  <c r="V35" i="1"/>
  <c r="U15" i="1"/>
  <c r="U35" i="1"/>
  <c r="W36" i="1"/>
  <c r="V36" i="1"/>
  <c r="W23" i="1"/>
  <c r="V23" i="1"/>
  <c r="W32" i="1"/>
  <c r="V32" i="1"/>
  <c r="U36" i="1"/>
  <c r="U23" i="1"/>
  <c r="U32" i="1"/>
  <c r="W9" i="1"/>
  <c r="V9" i="1"/>
  <c r="U9" i="1"/>
  <c r="W20" i="1"/>
  <c r="V20" i="1"/>
  <c r="W19" i="1"/>
  <c r="V19" i="1"/>
  <c r="W13" i="1"/>
  <c r="V13" i="1"/>
  <c r="U20" i="1"/>
  <c r="U19" i="1"/>
  <c r="U13" i="1"/>
  <c r="W11" i="1"/>
  <c r="V11" i="1"/>
  <c r="W24" i="1"/>
  <c r="V24" i="1"/>
  <c r="W25" i="1"/>
  <c r="V25" i="1"/>
  <c r="W34" i="1"/>
  <c r="V34" i="1"/>
  <c r="U11" i="1"/>
  <c r="U24" i="1"/>
  <c r="U25" i="1"/>
  <c r="U34" i="1"/>
  <c r="W27" i="1"/>
  <c r="V27" i="1"/>
  <c r="U27" i="1"/>
  <c r="W28" i="1"/>
  <c r="V28" i="1"/>
  <c r="U28" i="1"/>
  <c r="W30" i="1"/>
  <c r="V30" i="1"/>
  <c r="U30" i="1"/>
  <c r="W17" i="1"/>
  <c r="W26" i="1"/>
  <c r="V17" i="1"/>
  <c r="V26" i="1"/>
  <c r="U17" i="1"/>
  <c r="U26" i="1"/>
  <c r="H18" i="1"/>
  <c r="H31" i="1"/>
  <c r="H8" i="1"/>
  <c r="H29" i="1"/>
  <c r="H21" i="1"/>
  <c r="H22" i="1"/>
  <c r="H33" i="1"/>
  <c r="H15" i="1"/>
  <c r="H35" i="1"/>
  <c r="H36" i="1"/>
  <c r="H23" i="1"/>
  <c r="H32" i="1"/>
  <c r="H9" i="1"/>
  <c r="H26" i="1"/>
  <c r="H17" i="1"/>
  <c r="H20" i="1"/>
  <c r="H19" i="1"/>
  <c r="H13" i="1"/>
  <c r="H11" i="1"/>
  <c r="H24" i="1"/>
  <c r="H25" i="1"/>
  <c r="H34" i="1"/>
  <c r="H27" i="1"/>
  <c r="H28" i="1"/>
  <c r="H30" i="1"/>
  <c r="L18" i="1"/>
  <c r="L31" i="1"/>
  <c r="L8" i="1"/>
  <c r="L29" i="1"/>
  <c r="L21" i="1"/>
  <c r="L22" i="1"/>
  <c r="L33" i="1"/>
  <c r="L15" i="1"/>
  <c r="L35" i="1"/>
  <c r="L36" i="1"/>
  <c r="L23" i="1"/>
  <c r="L32" i="1"/>
  <c r="L9" i="1"/>
  <c r="L26" i="1"/>
  <c r="L17" i="1"/>
  <c r="L20" i="1"/>
  <c r="L19" i="1"/>
  <c r="L13" i="1"/>
  <c r="L11" i="1"/>
  <c r="L24" i="1"/>
  <c r="L25" i="1"/>
  <c r="L34" i="1"/>
  <c r="L27" i="1"/>
  <c r="L28" i="1"/>
  <c r="L30" i="1"/>
  <c r="P18" i="1"/>
  <c r="P31" i="1"/>
  <c r="P8" i="1"/>
  <c r="P29" i="1"/>
  <c r="P21" i="1"/>
  <c r="P22" i="1"/>
  <c r="P33" i="1"/>
  <c r="P15" i="1"/>
  <c r="P35" i="1"/>
  <c r="P36" i="1"/>
  <c r="P23" i="1"/>
  <c r="P32" i="1"/>
  <c r="P9" i="1"/>
  <c r="P26" i="1"/>
  <c r="P17" i="1"/>
  <c r="P20" i="1"/>
  <c r="P19" i="1"/>
  <c r="P13" i="1"/>
  <c r="P11" i="1"/>
  <c r="P24" i="1"/>
  <c r="P25" i="1"/>
  <c r="P34" i="1"/>
  <c r="P27" i="1"/>
  <c r="P28" i="1"/>
  <c r="P30" i="1"/>
  <c r="T18" i="1"/>
  <c r="T31" i="1"/>
  <c r="T8" i="1"/>
  <c r="T29" i="1"/>
  <c r="T21" i="1"/>
  <c r="T22" i="1"/>
  <c r="T33" i="1"/>
  <c r="T15" i="1"/>
  <c r="T35" i="1"/>
  <c r="T36" i="1"/>
  <c r="T23" i="1"/>
  <c r="T32" i="1"/>
  <c r="T9" i="1"/>
  <c r="T26" i="1"/>
  <c r="T17" i="1"/>
  <c r="T20" i="1"/>
  <c r="T19" i="1"/>
  <c r="T13" i="1"/>
  <c r="T11" i="1"/>
  <c r="T24" i="1"/>
  <c r="T25" i="1"/>
  <c r="T34" i="1"/>
  <c r="T27" i="1"/>
  <c r="T28" i="1"/>
  <c r="T30" i="1"/>
  <c r="X13" i="1" l="1"/>
  <c r="X18" i="1"/>
  <c r="X26" i="1"/>
  <c r="X22" i="1"/>
  <c r="X34" i="1"/>
  <c r="X32" i="1"/>
  <c r="X24" i="1"/>
  <c r="X20" i="1"/>
  <c r="X21" i="1"/>
  <c r="X28" i="1"/>
  <c r="X19" i="1"/>
  <c r="X8" i="1"/>
  <c r="X17" i="1"/>
  <c r="X23" i="1"/>
  <c r="X11" i="1"/>
  <c r="X9" i="1"/>
  <c r="X30" i="1"/>
  <c r="X33" i="1"/>
  <c r="X27" i="1"/>
  <c r="X36" i="1"/>
  <c r="X15" i="1"/>
  <c r="X29" i="1"/>
  <c r="X31" i="1"/>
  <c r="X25" i="1"/>
  <c r="X35" i="1"/>
</calcChain>
</file>

<file path=xl/sharedStrings.xml><?xml version="1.0" encoding="utf-8"?>
<sst xmlns="http://schemas.openxmlformats.org/spreadsheetml/2006/main" count="163" uniqueCount="62">
  <si>
    <t>Poř.</t>
  </si>
  <si>
    <t>plné</t>
  </si>
  <si>
    <t>dor</t>
  </si>
  <si>
    <t>chyby</t>
  </si>
  <si>
    <t>Jméno</t>
  </si>
  <si>
    <t>suma</t>
  </si>
  <si>
    <t xml:space="preserve">            </t>
  </si>
  <si>
    <t xml:space="preserve">     1.dráha</t>
  </si>
  <si>
    <t xml:space="preserve">     2.dráha</t>
  </si>
  <si>
    <t xml:space="preserve">    3.dráha</t>
  </si>
  <si>
    <t xml:space="preserve">     4.dráha</t>
  </si>
  <si>
    <t>Celkem za hráče</t>
  </si>
  <si>
    <t>oddíl</t>
  </si>
  <si>
    <t>KK Slovan Rosice</t>
  </si>
  <si>
    <t>KK Orel Ivančice</t>
  </si>
  <si>
    <t>reg. číslo</t>
  </si>
  <si>
    <t>KK MS Brno</t>
  </si>
  <si>
    <t>startovné</t>
  </si>
  <si>
    <t>čas</t>
  </si>
  <si>
    <t>1.dráha</t>
  </si>
  <si>
    <t>2.dráha</t>
  </si>
  <si>
    <t xml:space="preserve">3.dráha </t>
  </si>
  <si>
    <t>4.dráha</t>
  </si>
  <si>
    <t>pořadí</t>
  </si>
  <si>
    <t>KK Vyškov</t>
  </si>
  <si>
    <t>SKK Dubňany</t>
  </si>
  <si>
    <t>TJ Sokol Vracov</t>
  </si>
  <si>
    <t>SK Baník Ratíškovice</t>
  </si>
  <si>
    <t>TJ Jiskra Kyjov</t>
  </si>
  <si>
    <t>TJ Lokomotiva Valtice</t>
  </si>
  <si>
    <t>Vojtěch Toman</t>
  </si>
  <si>
    <t>Zbyněk Škoda</t>
  </si>
  <si>
    <t>Karolína Mašová</t>
  </si>
  <si>
    <t>Jaromír Doležel</t>
  </si>
  <si>
    <t>Mistrovství JmKKS 2023 - dorostenci a dorostenky - 28.1.2023 - Ivančice</t>
  </si>
  <si>
    <t>Vojtěch Šmarda</t>
  </si>
  <si>
    <t>Adam Eliáš</t>
  </si>
  <si>
    <t>Jan Matoušek</t>
  </si>
  <si>
    <t>Matěj Tesař</t>
  </si>
  <si>
    <t>Adam Šoltés</t>
  </si>
  <si>
    <t>Jan Svoboda</t>
  </si>
  <si>
    <t>Jan Pipal</t>
  </si>
  <si>
    <t>Josef Šesták</t>
  </si>
  <si>
    <t>Patrik Jurásek</t>
  </si>
  <si>
    <t>Tomáš Goldschmied</t>
  </si>
  <si>
    <t>Marek Zaoral</t>
  </si>
  <si>
    <t>Jakub Sáblík</t>
  </si>
  <si>
    <t>Jakub Valko</t>
  </si>
  <si>
    <t>Leoš Kudělka</t>
  </si>
  <si>
    <t>Petr Bábík</t>
  </si>
  <si>
    <t>Kryštof Pevný</t>
  </si>
  <si>
    <t>Darina Kubíčková</t>
  </si>
  <si>
    <t>Vendula Štrajtová</t>
  </si>
  <si>
    <t>Aneta Vidlářová</t>
  </si>
  <si>
    <t>Lucie Horalíková</t>
  </si>
  <si>
    <t>Dan Schüler</t>
  </si>
  <si>
    <t>Tomáš Květoň</t>
  </si>
  <si>
    <t>Martina Koplíková</t>
  </si>
  <si>
    <t>David Kotásek</t>
  </si>
  <si>
    <t>Kristýna Ševelová</t>
  </si>
  <si>
    <t>Marie Kobylková</t>
  </si>
  <si>
    <t>Nástup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</si>
</sst>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E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0" fillId="0" borderId="2" xfId="0" applyBorder="1"/>
    <xf numFmtId="0" fontId="3" fillId="0" borderId="0" xfId="0" applyFont="1" applyBorder="1"/>
    <xf numFmtId="0" fontId="0" fillId="0" borderId="3" xfId="0" applyBorder="1"/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/>
    <xf numFmtId="0" fontId="0" fillId="0" borderId="5" xfId="0" applyBorder="1"/>
    <xf numFmtId="0" fontId="2" fillId="0" borderId="3" xfId="0" applyFont="1" applyBorder="1"/>
    <xf numFmtId="0" fontId="3" fillId="0" borderId="4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0" fontId="2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0" fillId="2" borderId="7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0" fillId="3" borderId="7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3" borderId="9" xfId="0" applyNumberFormat="1" applyFill="1" applyBorder="1" applyAlignment="1">
      <alignment horizontal="center" vertical="center"/>
    </xf>
    <xf numFmtId="0" fontId="0" fillId="0" borderId="4" xfId="0" applyBorder="1"/>
    <xf numFmtId="0" fontId="2" fillId="0" borderId="10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49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10" xfId="0" applyFont="1" applyBorder="1"/>
    <xf numFmtId="0" fontId="7" fillId="0" borderId="10" xfId="0" applyFont="1" applyBorder="1"/>
    <xf numFmtId="0" fontId="7" fillId="0" borderId="11" xfId="0" applyFont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1" fontId="0" fillId="3" borderId="16" xfId="0" applyNumberFormat="1" applyFill="1" applyBorder="1" applyAlignment="1">
      <alignment horizontal="center" vertical="center"/>
    </xf>
    <xf numFmtId="1" fontId="0" fillId="3" borderId="24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1" fontId="0" fillId="3" borderId="20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/>
    <xf numFmtId="0" fontId="4" fillId="0" borderId="10" xfId="0" applyFont="1" applyBorder="1"/>
    <xf numFmtId="0" fontId="0" fillId="0" borderId="10" xfId="0" applyBorder="1"/>
    <xf numFmtId="49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6" fillId="0" borderId="14" xfId="0" applyFont="1" applyBorder="1" applyAlignment="1">
      <alignment horizontal="left"/>
    </xf>
    <xf numFmtId="0" fontId="7" fillId="0" borderId="12" xfId="0" applyFont="1" applyBorder="1"/>
    <xf numFmtId="49" fontId="0" fillId="0" borderId="26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/>
    <xf numFmtId="20" fontId="0" fillId="0" borderId="18" xfId="0" applyNumberFormat="1" applyBorder="1" applyAlignment="1">
      <alignment horizontal="center"/>
    </xf>
    <xf numFmtId="20" fontId="0" fillId="0" borderId="33" xfId="0" applyNumberFormat="1" applyBorder="1" applyAlignment="1">
      <alignment horizontal="center"/>
    </xf>
    <xf numFmtId="49" fontId="0" fillId="0" borderId="0" xfId="0" applyNumberFormat="1"/>
    <xf numFmtId="49" fontId="4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0" xfId="0" applyNumberFormat="1"/>
    <xf numFmtId="0" fontId="0" fillId="4" borderId="31" xfId="0" applyNumberFormat="1" applyFill="1" applyBorder="1" applyAlignment="1">
      <alignment horizontal="center" vertical="center"/>
    </xf>
    <xf numFmtId="0" fontId="0" fillId="4" borderId="32" xfId="0" applyNumberFormat="1" applyFill="1" applyBorder="1" applyAlignment="1">
      <alignment horizontal="center" vertical="center"/>
    </xf>
    <xf numFmtId="0" fontId="0" fillId="4" borderId="10" xfId="0" applyNumberFormat="1" applyFill="1" applyBorder="1" applyAlignment="1">
      <alignment horizontal="center" vertical="center"/>
    </xf>
    <xf numFmtId="0" fontId="0" fillId="4" borderId="17" xfId="0" applyNumberFormat="1" applyFill="1" applyBorder="1" applyAlignment="1">
      <alignment horizontal="center" vertical="center"/>
    </xf>
    <xf numFmtId="0" fontId="0" fillId="4" borderId="30" xfId="0" applyNumberFormat="1" applyFill="1" applyBorder="1" applyAlignment="1">
      <alignment horizontal="center" vertical="center"/>
    </xf>
    <xf numFmtId="0" fontId="0" fillId="4" borderId="34" xfId="0" applyNumberForma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4" borderId="23" xfId="0" applyNumberFormat="1" applyFill="1" applyBorder="1" applyAlignment="1">
      <alignment horizontal="center" vertical="center"/>
    </xf>
    <xf numFmtId="0" fontId="0" fillId="4" borderId="27" xfId="0" applyNumberFormat="1" applyFill="1" applyBorder="1" applyAlignment="1">
      <alignment horizontal="center" vertical="center"/>
    </xf>
    <xf numFmtId="0" fontId="0" fillId="4" borderId="8" xfId="0" applyNumberFormat="1" applyFill="1" applyBorder="1" applyAlignment="1">
      <alignment horizontal="center" vertical="center"/>
    </xf>
    <xf numFmtId="0" fontId="0" fillId="4" borderId="21" xfId="0" applyNumberFormat="1" applyFill="1" applyBorder="1" applyAlignment="1">
      <alignment horizontal="center" vertical="center"/>
    </xf>
    <xf numFmtId="0" fontId="0" fillId="4" borderId="22" xfId="0" applyNumberFormat="1" applyFill="1" applyBorder="1" applyAlignment="1">
      <alignment horizontal="center" vertical="center"/>
    </xf>
    <xf numFmtId="0" fontId="0" fillId="4" borderId="9" xfId="0" applyNumberFormat="1" applyFill="1" applyBorder="1" applyAlignment="1">
      <alignment horizontal="center" vertical="center"/>
    </xf>
    <xf numFmtId="0" fontId="0" fillId="4" borderId="36" xfId="0" applyNumberFormat="1" applyFill="1" applyBorder="1" applyAlignment="1">
      <alignment horizontal="center" vertical="center"/>
    </xf>
    <xf numFmtId="0" fontId="6" fillId="0" borderId="21" xfId="0" applyFont="1" applyBorder="1" applyAlignment="1">
      <alignment horizontal="left"/>
    </xf>
    <xf numFmtId="0" fontId="5" fillId="0" borderId="11" xfId="0" applyFont="1" applyBorder="1"/>
    <xf numFmtId="0" fontId="7" fillId="0" borderId="35" xfId="0" applyFont="1" applyBorder="1"/>
    <xf numFmtId="0" fontId="4" fillId="0" borderId="2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1" fontId="0" fillId="0" borderId="0" xfId="0" applyNumberFormat="1"/>
    <xf numFmtId="1" fontId="2" fillId="0" borderId="6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NumberFormat="1" applyBorder="1" applyAlignment="1">
      <alignment horizontal="center"/>
    </xf>
    <xf numFmtId="0" fontId="0" fillId="0" borderId="29" xfId="0" applyNumberFormat="1" applyBorder="1" applyAlignment="1">
      <alignment horizontal="center"/>
    </xf>
    <xf numFmtId="20" fontId="0" fillId="0" borderId="40" xfId="0" applyNumberFormat="1" applyBorder="1" applyAlignment="1">
      <alignment horizontal="center"/>
    </xf>
    <xf numFmtId="0" fontId="0" fillId="0" borderId="15" xfId="0" applyBorder="1"/>
    <xf numFmtId="0" fontId="0" fillId="4" borderId="41" xfId="0" applyNumberFormat="1" applyFill="1" applyBorder="1" applyAlignment="1">
      <alignment horizontal="center" vertical="center"/>
    </xf>
    <xf numFmtId="0" fontId="0" fillId="4" borderId="42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37"/>
  <sheetViews>
    <sheetView tabSelected="1" zoomScaleNormal="100" workbookViewId="0">
      <selection activeCell="A2" sqref="A2"/>
    </sheetView>
  </sheetViews>
  <sheetFormatPr defaultRowHeight="12.75" x14ac:dyDescent="0.2"/>
  <cols>
    <col min="1" max="1" width="3.85546875" customWidth="1"/>
    <col min="2" max="2" width="20.28515625" customWidth="1"/>
    <col min="3" max="3" width="22.85546875" customWidth="1"/>
    <col min="4" max="4" width="8.7109375" hidden="1" customWidth="1"/>
    <col min="5" max="7" width="5.7109375" customWidth="1"/>
    <col min="8" max="8" width="6" customWidth="1"/>
    <col min="9" max="11" width="5.7109375" customWidth="1"/>
    <col min="12" max="12" width="6" customWidth="1"/>
    <col min="13" max="15" width="5.7109375" customWidth="1"/>
    <col min="16" max="16" width="6" customWidth="1"/>
    <col min="17" max="19" width="5.7109375" customWidth="1"/>
    <col min="20" max="21" width="6" customWidth="1"/>
    <col min="22" max="23" width="6.140625" customWidth="1"/>
    <col min="24" max="24" width="6" customWidth="1"/>
  </cols>
  <sheetData>
    <row r="2" spans="1:25" ht="20.25" x14ac:dyDescent="0.3">
      <c r="C2" s="1" t="s">
        <v>34</v>
      </c>
      <c r="D2" s="1"/>
      <c r="E2" s="1"/>
    </row>
    <row r="3" spans="1:25" x14ac:dyDescent="0.2">
      <c r="A3" s="2"/>
      <c r="B3" s="2"/>
      <c r="C3" s="2"/>
      <c r="D3" s="2"/>
    </row>
    <row r="4" spans="1:25" x14ac:dyDescent="0.2">
      <c r="A4" s="6" t="s">
        <v>0</v>
      </c>
      <c r="B4" s="21" t="s">
        <v>4</v>
      </c>
      <c r="C4" s="20" t="s">
        <v>12</v>
      </c>
      <c r="D4" s="3" t="s">
        <v>15</v>
      </c>
      <c r="E4" s="4" t="s">
        <v>7</v>
      </c>
      <c r="F4" s="5"/>
      <c r="G4" s="5"/>
      <c r="H4" s="6"/>
      <c r="I4" s="5" t="s">
        <v>8</v>
      </c>
      <c r="J4" s="5"/>
      <c r="K4" s="5"/>
      <c r="L4" s="6"/>
      <c r="M4" s="5" t="s">
        <v>9</v>
      </c>
      <c r="N4" s="5"/>
      <c r="O4" s="5"/>
      <c r="P4" s="6"/>
      <c r="Q4" s="5" t="s">
        <v>10</v>
      </c>
      <c r="R4" s="5"/>
      <c r="S4" s="5"/>
      <c r="T4" s="17" t="s">
        <v>6</v>
      </c>
      <c r="U4" s="18" t="s">
        <v>11</v>
      </c>
      <c r="V4" s="7"/>
      <c r="W4" s="7"/>
      <c r="X4" s="11"/>
      <c r="Y4" s="19"/>
    </row>
    <row r="5" spans="1:25" ht="13.5" thickBot="1" x14ac:dyDescent="0.25">
      <c r="A5" s="8"/>
      <c r="B5" s="8"/>
      <c r="C5" s="29"/>
      <c r="D5" s="12"/>
      <c r="E5" s="9" t="s">
        <v>1</v>
      </c>
      <c r="F5" s="10" t="s">
        <v>2</v>
      </c>
      <c r="G5" s="13" t="s">
        <v>3</v>
      </c>
      <c r="H5" s="14" t="s">
        <v>5</v>
      </c>
      <c r="I5" s="10" t="s">
        <v>1</v>
      </c>
      <c r="J5" s="10" t="s">
        <v>2</v>
      </c>
      <c r="K5" s="13" t="s">
        <v>3</v>
      </c>
      <c r="L5" s="15" t="s">
        <v>5</v>
      </c>
      <c r="M5" s="10" t="s">
        <v>1</v>
      </c>
      <c r="N5" s="10" t="s">
        <v>2</v>
      </c>
      <c r="O5" s="13" t="s">
        <v>3</v>
      </c>
      <c r="P5" s="15" t="s">
        <v>5</v>
      </c>
      <c r="Q5" s="10" t="s">
        <v>1</v>
      </c>
      <c r="R5" s="10" t="s">
        <v>2</v>
      </c>
      <c r="S5" s="13" t="s">
        <v>3</v>
      </c>
      <c r="T5" s="15" t="s">
        <v>5</v>
      </c>
      <c r="U5" s="16" t="s">
        <v>1</v>
      </c>
      <c r="V5" s="16" t="s">
        <v>2</v>
      </c>
      <c r="W5" s="15" t="s">
        <v>3</v>
      </c>
      <c r="X5" s="15" t="s">
        <v>5</v>
      </c>
      <c r="Y5" s="19"/>
    </row>
    <row r="6" spans="1:25" ht="17.25" customHeight="1" x14ac:dyDescent="0.2">
      <c r="A6" s="101">
        <v>1</v>
      </c>
      <c r="B6" s="65" t="s">
        <v>52</v>
      </c>
      <c r="C6" s="66" t="s">
        <v>24</v>
      </c>
      <c r="D6" s="61"/>
      <c r="E6" s="62">
        <v>88</v>
      </c>
      <c r="F6" s="23">
        <v>54</v>
      </c>
      <c r="G6" s="23">
        <v>1</v>
      </c>
      <c r="H6" s="22">
        <f t="shared" ref="H6:H13" si="0">SUM(E6+F6)</f>
        <v>142</v>
      </c>
      <c r="I6" s="23">
        <v>101</v>
      </c>
      <c r="J6" s="23">
        <v>36</v>
      </c>
      <c r="K6" s="23">
        <v>3</v>
      </c>
      <c r="L6" s="22">
        <f t="shared" ref="L6:L13" si="1">SUM(I6+J6)</f>
        <v>137</v>
      </c>
      <c r="M6" s="23">
        <v>87</v>
      </c>
      <c r="N6" s="23">
        <v>45</v>
      </c>
      <c r="O6" s="23">
        <v>2</v>
      </c>
      <c r="P6" s="22">
        <f t="shared" ref="P6:P13" si="2">SUM(M6+N6)</f>
        <v>132</v>
      </c>
      <c r="Q6" s="23">
        <v>79</v>
      </c>
      <c r="R6" s="23">
        <v>45</v>
      </c>
      <c r="S6" s="23">
        <v>0</v>
      </c>
      <c r="T6" s="22">
        <f t="shared" ref="T6:T13" si="3">SUM(Q6+R6)</f>
        <v>124</v>
      </c>
      <c r="U6" s="24">
        <f t="shared" ref="U6:W13" si="4">SUM(E6,I6,M6,Q6)</f>
        <v>355</v>
      </c>
      <c r="V6" s="24">
        <f t="shared" si="4"/>
        <v>180</v>
      </c>
      <c r="W6" s="24">
        <f t="shared" si="4"/>
        <v>6</v>
      </c>
      <c r="X6" s="49">
        <f t="shared" ref="X6:X13" si="5">SUM(U6+V6)</f>
        <v>535</v>
      </c>
      <c r="Y6" s="2"/>
    </row>
    <row r="7" spans="1:25" ht="17.25" customHeight="1" x14ac:dyDescent="0.2">
      <c r="A7" s="100">
        <v>2</v>
      </c>
      <c r="B7" s="30" t="s">
        <v>53</v>
      </c>
      <c r="C7" s="35" t="s">
        <v>24</v>
      </c>
      <c r="D7" s="32"/>
      <c r="E7" s="25">
        <v>85</v>
      </c>
      <c r="F7" s="26">
        <v>53</v>
      </c>
      <c r="G7" s="26">
        <v>1</v>
      </c>
      <c r="H7" s="27">
        <f t="shared" si="0"/>
        <v>138</v>
      </c>
      <c r="I7" s="26">
        <v>76</v>
      </c>
      <c r="J7" s="26">
        <v>26</v>
      </c>
      <c r="K7" s="26">
        <v>7</v>
      </c>
      <c r="L7" s="27">
        <f t="shared" si="1"/>
        <v>102</v>
      </c>
      <c r="M7" s="26">
        <v>94</v>
      </c>
      <c r="N7" s="26">
        <v>54</v>
      </c>
      <c r="O7" s="26">
        <v>3</v>
      </c>
      <c r="P7" s="27">
        <f t="shared" si="2"/>
        <v>148</v>
      </c>
      <c r="Q7" s="26">
        <v>92</v>
      </c>
      <c r="R7" s="26">
        <v>26</v>
      </c>
      <c r="S7" s="26">
        <v>4</v>
      </c>
      <c r="T7" s="27">
        <f t="shared" si="3"/>
        <v>118</v>
      </c>
      <c r="U7" s="28">
        <f t="shared" si="4"/>
        <v>347</v>
      </c>
      <c r="V7" s="28">
        <f t="shared" si="4"/>
        <v>159</v>
      </c>
      <c r="W7" s="28">
        <f t="shared" si="4"/>
        <v>15</v>
      </c>
      <c r="X7" s="50">
        <f t="shared" si="5"/>
        <v>506</v>
      </c>
      <c r="Y7" s="2"/>
    </row>
    <row r="8" spans="1:25" ht="17.25" customHeight="1" x14ac:dyDescent="0.2">
      <c r="A8" s="100">
        <v>3</v>
      </c>
      <c r="B8" s="31" t="s">
        <v>59</v>
      </c>
      <c r="C8" s="35" t="s">
        <v>27</v>
      </c>
      <c r="D8" s="32"/>
      <c r="E8" s="25">
        <v>93</v>
      </c>
      <c r="F8" s="26">
        <v>35</v>
      </c>
      <c r="G8" s="26">
        <v>1</v>
      </c>
      <c r="H8" s="27">
        <f t="shared" si="0"/>
        <v>128</v>
      </c>
      <c r="I8" s="26">
        <v>79</v>
      </c>
      <c r="J8" s="26">
        <v>36</v>
      </c>
      <c r="K8" s="26">
        <v>1</v>
      </c>
      <c r="L8" s="27">
        <f t="shared" si="1"/>
        <v>115</v>
      </c>
      <c r="M8" s="26">
        <v>92</v>
      </c>
      <c r="N8" s="26">
        <v>45</v>
      </c>
      <c r="O8" s="26">
        <v>0</v>
      </c>
      <c r="P8" s="27">
        <f t="shared" si="2"/>
        <v>137</v>
      </c>
      <c r="Q8" s="26">
        <v>81</v>
      </c>
      <c r="R8" s="26">
        <v>42</v>
      </c>
      <c r="S8" s="26">
        <v>3</v>
      </c>
      <c r="T8" s="27">
        <f t="shared" si="3"/>
        <v>123</v>
      </c>
      <c r="U8" s="28">
        <f t="shared" si="4"/>
        <v>345</v>
      </c>
      <c r="V8" s="28">
        <f t="shared" si="4"/>
        <v>158</v>
      </c>
      <c r="W8" s="28">
        <f t="shared" si="4"/>
        <v>5</v>
      </c>
      <c r="X8" s="50">
        <f t="shared" si="5"/>
        <v>503</v>
      </c>
      <c r="Y8" s="2"/>
    </row>
    <row r="9" spans="1:25" ht="17.25" customHeight="1" x14ac:dyDescent="0.2">
      <c r="A9" s="100">
        <v>4</v>
      </c>
      <c r="B9" s="30" t="s">
        <v>57</v>
      </c>
      <c r="C9" s="34" t="s">
        <v>27</v>
      </c>
      <c r="D9" s="32"/>
      <c r="E9" s="25">
        <v>88</v>
      </c>
      <c r="F9" s="26">
        <v>35</v>
      </c>
      <c r="G9" s="26">
        <v>4</v>
      </c>
      <c r="H9" s="27">
        <f t="shared" si="0"/>
        <v>123</v>
      </c>
      <c r="I9" s="26">
        <v>78</v>
      </c>
      <c r="J9" s="26">
        <v>27</v>
      </c>
      <c r="K9" s="26">
        <v>5</v>
      </c>
      <c r="L9" s="27">
        <f t="shared" si="1"/>
        <v>105</v>
      </c>
      <c r="M9" s="26">
        <v>86</v>
      </c>
      <c r="N9" s="26">
        <v>43</v>
      </c>
      <c r="O9" s="26">
        <v>2</v>
      </c>
      <c r="P9" s="27">
        <f t="shared" si="2"/>
        <v>129</v>
      </c>
      <c r="Q9" s="26">
        <v>95</v>
      </c>
      <c r="R9" s="26">
        <v>42</v>
      </c>
      <c r="S9" s="26">
        <v>2</v>
      </c>
      <c r="T9" s="27">
        <f t="shared" si="3"/>
        <v>137</v>
      </c>
      <c r="U9" s="28">
        <f t="shared" si="4"/>
        <v>347</v>
      </c>
      <c r="V9" s="28">
        <f t="shared" si="4"/>
        <v>147</v>
      </c>
      <c r="W9" s="28">
        <f t="shared" si="4"/>
        <v>13</v>
      </c>
      <c r="X9" s="50">
        <f t="shared" si="5"/>
        <v>494</v>
      </c>
      <c r="Y9" s="2"/>
    </row>
    <row r="10" spans="1:25" ht="17.25" customHeight="1" x14ac:dyDescent="0.2">
      <c r="A10" s="100">
        <v>5</v>
      </c>
      <c r="B10" s="31" t="s">
        <v>51</v>
      </c>
      <c r="C10" s="35" t="s">
        <v>24</v>
      </c>
      <c r="D10" s="33"/>
      <c r="E10" s="25">
        <v>76</v>
      </c>
      <c r="F10" s="26">
        <v>45</v>
      </c>
      <c r="G10" s="26">
        <v>2</v>
      </c>
      <c r="H10" s="27">
        <f t="shared" si="0"/>
        <v>121</v>
      </c>
      <c r="I10" s="26">
        <v>80</v>
      </c>
      <c r="J10" s="26">
        <v>42</v>
      </c>
      <c r="K10" s="26">
        <v>2</v>
      </c>
      <c r="L10" s="27">
        <f t="shared" si="1"/>
        <v>122</v>
      </c>
      <c r="M10" s="26">
        <v>87</v>
      </c>
      <c r="N10" s="26">
        <v>35</v>
      </c>
      <c r="O10" s="26">
        <v>5</v>
      </c>
      <c r="P10" s="27">
        <f t="shared" si="2"/>
        <v>122</v>
      </c>
      <c r="Q10" s="26">
        <v>83</v>
      </c>
      <c r="R10" s="26">
        <v>35</v>
      </c>
      <c r="S10" s="26">
        <v>2</v>
      </c>
      <c r="T10" s="27">
        <f t="shared" si="3"/>
        <v>118</v>
      </c>
      <c r="U10" s="28">
        <f t="shared" si="4"/>
        <v>326</v>
      </c>
      <c r="V10" s="28">
        <f t="shared" si="4"/>
        <v>157</v>
      </c>
      <c r="W10" s="28">
        <f t="shared" si="4"/>
        <v>11</v>
      </c>
      <c r="X10" s="50">
        <f t="shared" si="5"/>
        <v>483</v>
      </c>
      <c r="Y10" s="2"/>
    </row>
    <row r="11" spans="1:25" ht="17.25" customHeight="1" x14ac:dyDescent="0.2">
      <c r="A11" s="100">
        <v>6</v>
      </c>
      <c r="B11" s="30" t="s">
        <v>32</v>
      </c>
      <c r="C11" s="34" t="s">
        <v>28</v>
      </c>
      <c r="D11" s="32"/>
      <c r="E11" s="25">
        <v>84</v>
      </c>
      <c r="F11" s="26">
        <v>34</v>
      </c>
      <c r="G11" s="26">
        <v>5</v>
      </c>
      <c r="H11" s="27">
        <f t="shared" si="0"/>
        <v>118</v>
      </c>
      <c r="I11" s="26">
        <v>83</v>
      </c>
      <c r="J11" s="26">
        <v>35</v>
      </c>
      <c r="K11" s="26">
        <v>6</v>
      </c>
      <c r="L11" s="27">
        <f t="shared" si="1"/>
        <v>118</v>
      </c>
      <c r="M11" s="26">
        <v>80</v>
      </c>
      <c r="N11" s="26">
        <v>51</v>
      </c>
      <c r="O11" s="26">
        <v>1</v>
      </c>
      <c r="P11" s="27">
        <f t="shared" si="2"/>
        <v>131</v>
      </c>
      <c r="Q11" s="26">
        <v>85</v>
      </c>
      <c r="R11" s="26">
        <v>27</v>
      </c>
      <c r="S11" s="26">
        <v>2</v>
      </c>
      <c r="T11" s="27">
        <f t="shared" si="3"/>
        <v>112</v>
      </c>
      <c r="U11" s="28">
        <f t="shared" si="4"/>
        <v>332</v>
      </c>
      <c r="V11" s="28">
        <f t="shared" si="4"/>
        <v>147</v>
      </c>
      <c r="W11" s="28">
        <f t="shared" si="4"/>
        <v>14</v>
      </c>
      <c r="X11" s="50">
        <f t="shared" si="5"/>
        <v>479</v>
      </c>
      <c r="Y11" s="2"/>
    </row>
    <row r="12" spans="1:25" ht="17.25" customHeight="1" x14ac:dyDescent="0.2">
      <c r="A12" s="100">
        <v>7</v>
      </c>
      <c r="B12" s="31" t="s">
        <v>54</v>
      </c>
      <c r="C12" s="34" t="s">
        <v>24</v>
      </c>
      <c r="D12" s="32"/>
      <c r="E12" s="25">
        <v>79</v>
      </c>
      <c r="F12" s="26">
        <v>43</v>
      </c>
      <c r="G12" s="26">
        <v>3</v>
      </c>
      <c r="H12" s="27">
        <f t="shared" si="0"/>
        <v>122</v>
      </c>
      <c r="I12" s="26">
        <v>77</v>
      </c>
      <c r="J12" s="26">
        <v>35</v>
      </c>
      <c r="K12" s="26">
        <v>0</v>
      </c>
      <c r="L12" s="27">
        <f t="shared" si="1"/>
        <v>112</v>
      </c>
      <c r="M12" s="26">
        <v>93</v>
      </c>
      <c r="N12" s="26">
        <v>25</v>
      </c>
      <c r="O12" s="26">
        <v>5</v>
      </c>
      <c r="P12" s="27">
        <f t="shared" si="2"/>
        <v>118</v>
      </c>
      <c r="Q12" s="26">
        <v>84</v>
      </c>
      <c r="R12" s="26">
        <v>33</v>
      </c>
      <c r="S12" s="26">
        <v>6</v>
      </c>
      <c r="T12" s="27">
        <f t="shared" si="3"/>
        <v>117</v>
      </c>
      <c r="U12" s="28">
        <f t="shared" si="4"/>
        <v>333</v>
      </c>
      <c r="V12" s="28">
        <f t="shared" si="4"/>
        <v>136</v>
      </c>
      <c r="W12" s="28">
        <f t="shared" si="4"/>
        <v>14</v>
      </c>
      <c r="X12" s="50">
        <f t="shared" si="5"/>
        <v>469</v>
      </c>
      <c r="Y12" s="2"/>
    </row>
    <row r="13" spans="1:25" ht="17.25" customHeight="1" x14ac:dyDescent="0.2">
      <c r="A13" s="41">
        <v>8</v>
      </c>
      <c r="B13" s="30" t="s">
        <v>60</v>
      </c>
      <c r="C13" s="34" t="s">
        <v>27</v>
      </c>
      <c r="D13" s="32"/>
      <c r="E13" s="25">
        <v>79</v>
      </c>
      <c r="F13" s="26">
        <v>24</v>
      </c>
      <c r="G13" s="26">
        <v>5</v>
      </c>
      <c r="H13" s="27">
        <f t="shared" si="0"/>
        <v>103</v>
      </c>
      <c r="I13" s="26">
        <v>83</v>
      </c>
      <c r="J13" s="26">
        <v>33</v>
      </c>
      <c r="K13" s="26">
        <v>4</v>
      </c>
      <c r="L13" s="27">
        <f t="shared" si="1"/>
        <v>116</v>
      </c>
      <c r="M13" s="26">
        <v>91</v>
      </c>
      <c r="N13" s="26">
        <v>27</v>
      </c>
      <c r="O13" s="26">
        <v>6</v>
      </c>
      <c r="P13" s="27">
        <f t="shared" si="2"/>
        <v>118</v>
      </c>
      <c r="Q13" s="26">
        <v>71</v>
      </c>
      <c r="R13" s="26">
        <v>30</v>
      </c>
      <c r="S13" s="26">
        <v>6</v>
      </c>
      <c r="T13" s="27">
        <f t="shared" si="3"/>
        <v>101</v>
      </c>
      <c r="U13" s="28">
        <f t="shared" si="4"/>
        <v>324</v>
      </c>
      <c r="V13" s="28">
        <f t="shared" si="4"/>
        <v>114</v>
      </c>
      <c r="W13" s="28">
        <f t="shared" si="4"/>
        <v>21</v>
      </c>
      <c r="X13" s="50">
        <f t="shared" si="5"/>
        <v>438</v>
      </c>
      <c r="Y13" s="2"/>
    </row>
    <row r="14" spans="1:25" ht="17.25" customHeight="1" x14ac:dyDescent="0.2">
      <c r="A14" s="41"/>
      <c r="B14" s="30"/>
      <c r="C14" s="34"/>
      <c r="D14" s="32"/>
      <c r="E14" s="25"/>
      <c r="F14" s="26"/>
      <c r="G14" s="26"/>
      <c r="H14" s="27"/>
      <c r="I14" s="26"/>
      <c r="J14" s="26"/>
      <c r="K14" s="26"/>
      <c r="L14" s="27"/>
      <c r="M14" s="26"/>
      <c r="N14" s="26"/>
      <c r="O14" s="26"/>
      <c r="P14" s="27"/>
      <c r="Q14" s="26"/>
      <c r="R14" s="26"/>
      <c r="S14" s="26"/>
      <c r="T14" s="27"/>
      <c r="U14" s="28"/>
      <c r="V14" s="28"/>
      <c r="W14" s="28"/>
      <c r="X14" s="50"/>
      <c r="Y14" s="2"/>
    </row>
    <row r="15" spans="1:25" ht="17.25" customHeight="1" x14ac:dyDescent="0.2">
      <c r="A15" s="41">
        <v>1</v>
      </c>
      <c r="B15" s="31" t="s">
        <v>35</v>
      </c>
      <c r="C15" s="35" t="s">
        <v>14</v>
      </c>
      <c r="D15" s="32"/>
      <c r="E15" s="25">
        <v>96</v>
      </c>
      <c r="F15" s="26">
        <v>32</v>
      </c>
      <c r="G15" s="26">
        <v>4</v>
      </c>
      <c r="H15" s="27">
        <f t="shared" ref="H15:H36" si="6">SUM(E15+F15)</f>
        <v>128</v>
      </c>
      <c r="I15" s="26">
        <v>87</v>
      </c>
      <c r="J15" s="26">
        <v>45</v>
      </c>
      <c r="K15" s="26">
        <v>2</v>
      </c>
      <c r="L15" s="27">
        <f t="shared" ref="L15:L36" si="7">SUM(I15+J15)</f>
        <v>132</v>
      </c>
      <c r="M15" s="26">
        <v>81</v>
      </c>
      <c r="N15" s="26">
        <v>51</v>
      </c>
      <c r="O15" s="26">
        <v>0</v>
      </c>
      <c r="P15" s="27">
        <f t="shared" ref="P15:P36" si="8">SUM(M15+N15)</f>
        <v>132</v>
      </c>
      <c r="Q15" s="26">
        <v>92</v>
      </c>
      <c r="R15" s="26">
        <v>48</v>
      </c>
      <c r="S15" s="26">
        <v>1</v>
      </c>
      <c r="T15" s="27">
        <f t="shared" ref="T15:T36" si="9">SUM(Q15+R15)</f>
        <v>140</v>
      </c>
      <c r="U15" s="28">
        <f t="shared" ref="U15:U36" si="10">SUM(E15,I15,M15,Q15)</f>
        <v>356</v>
      </c>
      <c r="V15" s="28">
        <f t="shared" ref="V15:V36" si="11">SUM(F15,J15,N15,R15)</f>
        <v>176</v>
      </c>
      <c r="W15" s="28">
        <f t="shared" ref="W15:W36" si="12">SUM(G15,K15,O15,S15)</f>
        <v>7</v>
      </c>
      <c r="X15" s="50">
        <f t="shared" ref="X15:X36" si="13">SUM(U15+V15)</f>
        <v>532</v>
      </c>
      <c r="Y15" s="2"/>
    </row>
    <row r="16" spans="1:25" ht="17.25" customHeight="1" x14ac:dyDescent="0.2">
      <c r="A16" s="41">
        <v>2</v>
      </c>
      <c r="B16" s="30" t="s">
        <v>49</v>
      </c>
      <c r="C16" s="35" t="s">
        <v>26</v>
      </c>
      <c r="D16" s="32"/>
      <c r="E16" s="25">
        <v>87</v>
      </c>
      <c r="F16" s="26">
        <v>44</v>
      </c>
      <c r="G16" s="26">
        <v>1</v>
      </c>
      <c r="H16" s="27">
        <f t="shared" si="6"/>
        <v>131</v>
      </c>
      <c r="I16" s="26">
        <v>88</v>
      </c>
      <c r="J16" s="26">
        <v>44</v>
      </c>
      <c r="K16" s="26">
        <v>0</v>
      </c>
      <c r="L16" s="27">
        <f t="shared" si="7"/>
        <v>132</v>
      </c>
      <c r="M16" s="26">
        <v>82</v>
      </c>
      <c r="N16" s="26">
        <v>43</v>
      </c>
      <c r="O16" s="26">
        <v>3</v>
      </c>
      <c r="P16" s="27">
        <f t="shared" si="8"/>
        <v>125</v>
      </c>
      <c r="Q16" s="26">
        <v>88</v>
      </c>
      <c r="R16" s="26">
        <v>53</v>
      </c>
      <c r="S16" s="26">
        <v>1</v>
      </c>
      <c r="T16" s="27">
        <f t="shared" si="9"/>
        <v>141</v>
      </c>
      <c r="U16" s="28">
        <f t="shared" si="10"/>
        <v>345</v>
      </c>
      <c r="V16" s="28">
        <f t="shared" si="11"/>
        <v>184</v>
      </c>
      <c r="W16" s="28">
        <f t="shared" si="12"/>
        <v>5</v>
      </c>
      <c r="X16" s="50">
        <f t="shared" si="13"/>
        <v>529</v>
      </c>
      <c r="Y16" s="2"/>
    </row>
    <row r="17" spans="1:25" ht="17.25" customHeight="1" x14ac:dyDescent="0.2">
      <c r="A17" s="41">
        <v>3</v>
      </c>
      <c r="B17" s="30" t="s">
        <v>41</v>
      </c>
      <c r="C17" s="34" t="s">
        <v>14</v>
      </c>
      <c r="D17" s="32"/>
      <c r="E17" s="25">
        <v>98</v>
      </c>
      <c r="F17" s="26">
        <v>36</v>
      </c>
      <c r="G17" s="26">
        <v>3</v>
      </c>
      <c r="H17" s="27">
        <f t="shared" si="6"/>
        <v>134</v>
      </c>
      <c r="I17" s="26">
        <v>96</v>
      </c>
      <c r="J17" s="26">
        <v>30</v>
      </c>
      <c r="K17" s="26">
        <v>3</v>
      </c>
      <c r="L17" s="27">
        <f t="shared" si="7"/>
        <v>126</v>
      </c>
      <c r="M17" s="26">
        <v>76</v>
      </c>
      <c r="N17" s="26">
        <v>54</v>
      </c>
      <c r="O17" s="26">
        <v>0</v>
      </c>
      <c r="P17" s="27">
        <f t="shared" si="8"/>
        <v>130</v>
      </c>
      <c r="Q17" s="26">
        <v>99</v>
      </c>
      <c r="R17" s="26">
        <v>35</v>
      </c>
      <c r="S17" s="26">
        <v>5</v>
      </c>
      <c r="T17" s="27">
        <f t="shared" si="9"/>
        <v>134</v>
      </c>
      <c r="U17" s="28">
        <f t="shared" si="10"/>
        <v>369</v>
      </c>
      <c r="V17" s="28">
        <f t="shared" si="11"/>
        <v>155</v>
      </c>
      <c r="W17" s="28">
        <f t="shared" si="12"/>
        <v>11</v>
      </c>
      <c r="X17" s="50">
        <f t="shared" si="13"/>
        <v>524</v>
      </c>
      <c r="Y17" s="2"/>
    </row>
    <row r="18" spans="1:25" ht="17.25" customHeight="1" x14ac:dyDescent="0.2">
      <c r="A18" s="41">
        <v>4</v>
      </c>
      <c r="B18" s="31" t="s">
        <v>30</v>
      </c>
      <c r="C18" s="35" t="s">
        <v>27</v>
      </c>
      <c r="D18" s="33"/>
      <c r="E18" s="25">
        <v>90</v>
      </c>
      <c r="F18" s="26">
        <v>35</v>
      </c>
      <c r="G18" s="26">
        <v>3</v>
      </c>
      <c r="H18" s="27">
        <f t="shared" si="6"/>
        <v>125</v>
      </c>
      <c r="I18" s="26">
        <v>84</v>
      </c>
      <c r="J18" s="26">
        <v>34</v>
      </c>
      <c r="K18" s="26">
        <v>2</v>
      </c>
      <c r="L18" s="27">
        <f t="shared" si="7"/>
        <v>118</v>
      </c>
      <c r="M18" s="26">
        <v>84</v>
      </c>
      <c r="N18" s="26">
        <v>34</v>
      </c>
      <c r="O18" s="26">
        <v>1</v>
      </c>
      <c r="P18" s="27">
        <f t="shared" si="8"/>
        <v>118</v>
      </c>
      <c r="Q18" s="26">
        <v>95</v>
      </c>
      <c r="R18" s="26">
        <v>52</v>
      </c>
      <c r="S18" s="26">
        <v>0</v>
      </c>
      <c r="T18" s="27">
        <f t="shared" si="9"/>
        <v>147</v>
      </c>
      <c r="U18" s="28">
        <f t="shared" si="10"/>
        <v>353</v>
      </c>
      <c r="V18" s="28">
        <f t="shared" si="11"/>
        <v>155</v>
      </c>
      <c r="W18" s="28">
        <f t="shared" si="12"/>
        <v>6</v>
      </c>
      <c r="X18" s="50">
        <f t="shared" si="13"/>
        <v>508</v>
      </c>
      <c r="Y18" s="2"/>
    </row>
    <row r="19" spans="1:25" ht="17.25" customHeight="1" x14ac:dyDescent="0.2">
      <c r="A19" s="41">
        <v>5</v>
      </c>
      <c r="B19" s="30" t="s">
        <v>43</v>
      </c>
      <c r="C19" s="34" t="s">
        <v>25</v>
      </c>
      <c r="D19" s="32"/>
      <c r="E19" s="25">
        <v>85</v>
      </c>
      <c r="F19" s="26">
        <v>54</v>
      </c>
      <c r="G19" s="26">
        <v>0</v>
      </c>
      <c r="H19" s="27">
        <f t="shared" si="6"/>
        <v>139</v>
      </c>
      <c r="I19" s="26">
        <v>87</v>
      </c>
      <c r="J19" s="26">
        <v>43</v>
      </c>
      <c r="K19" s="26">
        <v>0</v>
      </c>
      <c r="L19" s="27">
        <f t="shared" si="7"/>
        <v>130</v>
      </c>
      <c r="M19" s="26">
        <v>92</v>
      </c>
      <c r="N19" s="26">
        <v>43</v>
      </c>
      <c r="O19" s="26">
        <v>2</v>
      </c>
      <c r="P19" s="27">
        <f t="shared" si="8"/>
        <v>135</v>
      </c>
      <c r="Q19" s="26">
        <v>77</v>
      </c>
      <c r="R19" s="26">
        <v>26</v>
      </c>
      <c r="S19" s="26">
        <v>4</v>
      </c>
      <c r="T19" s="27">
        <f t="shared" si="9"/>
        <v>103</v>
      </c>
      <c r="U19" s="28">
        <f t="shared" si="10"/>
        <v>341</v>
      </c>
      <c r="V19" s="28">
        <f t="shared" si="11"/>
        <v>166</v>
      </c>
      <c r="W19" s="28">
        <f t="shared" si="12"/>
        <v>6</v>
      </c>
      <c r="X19" s="50">
        <f t="shared" si="13"/>
        <v>507</v>
      </c>
      <c r="Y19" s="2"/>
    </row>
    <row r="20" spans="1:25" ht="17.25" customHeight="1" x14ac:dyDescent="0.2">
      <c r="A20" s="41">
        <v>6</v>
      </c>
      <c r="B20" s="30" t="s">
        <v>44</v>
      </c>
      <c r="C20" s="34" t="s">
        <v>25</v>
      </c>
      <c r="D20" s="32"/>
      <c r="E20" s="25">
        <v>82</v>
      </c>
      <c r="F20" s="26">
        <v>41</v>
      </c>
      <c r="G20" s="26">
        <v>2</v>
      </c>
      <c r="H20" s="27">
        <f t="shared" si="6"/>
        <v>123</v>
      </c>
      <c r="I20" s="26">
        <v>90</v>
      </c>
      <c r="J20" s="26">
        <v>44</v>
      </c>
      <c r="K20" s="26">
        <v>4</v>
      </c>
      <c r="L20" s="27">
        <f t="shared" si="7"/>
        <v>134</v>
      </c>
      <c r="M20" s="26">
        <v>82</v>
      </c>
      <c r="N20" s="26">
        <v>45</v>
      </c>
      <c r="O20" s="26">
        <v>1</v>
      </c>
      <c r="P20" s="27">
        <f t="shared" si="8"/>
        <v>127</v>
      </c>
      <c r="Q20" s="26">
        <v>82</v>
      </c>
      <c r="R20" s="26">
        <v>36</v>
      </c>
      <c r="S20" s="26">
        <v>4</v>
      </c>
      <c r="T20" s="27">
        <f t="shared" si="9"/>
        <v>118</v>
      </c>
      <c r="U20" s="28">
        <f t="shared" si="10"/>
        <v>336</v>
      </c>
      <c r="V20" s="28">
        <f t="shared" si="11"/>
        <v>166</v>
      </c>
      <c r="W20" s="28">
        <f t="shared" si="12"/>
        <v>11</v>
      </c>
      <c r="X20" s="50">
        <f t="shared" si="13"/>
        <v>502</v>
      </c>
      <c r="Y20" s="2"/>
    </row>
    <row r="21" spans="1:25" ht="17.25" customHeight="1" x14ac:dyDescent="0.2">
      <c r="A21" s="41">
        <v>7</v>
      </c>
      <c r="B21" s="31" t="s">
        <v>40</v>
      </c>
      <c r="C21" s="35" t="s">
        <v>14</v>
      </c>
      <c r="D21" s="33"/>
      <c r="E21" s="25">
        <v>87</v>
      </c>
      <c r="F21" s="26">
        <v>31</v>
      </c>
      <c r="G21" s="26">
        <v>4</v>
      </c>
      <c r="H21" s="27">
        <f t="shared" si="6"/>
        <v>118</v>
      </c>
      <c r="I21" s="26">
        <v>94</v>
      </c>
      <c r="J21" s="26">
        <v>35</v>
      </c>
      <c r="K21" s="26">
        <v>2</v>
      </c>
      <c r="L21" s="27">
        <f t="shared" si="7"/>
        <v>129</v>
      </c>
      <c r="M21" s="26">
        <v>84</v>
      </c>
      <c r="N21" s="26">
        <v>41</v>
      </c>
      <c r="O21" s="26">
        <v>1</v>
      </c>
      <c r="P21" s="27">
        <f t="shared" si="8"/>
        <v>125</v>
      </c>
      <c r="Q21" s="26">
        <v>76</v>
      </c>
      <c r="R21" s="26">
        <v>53</v>
      </c>
      <c r="S21" s="26">
        <v>0</v>
      </c>
      <c r="T21" s="27">
        <f t="shared" si="9"/>
        <v>129</v>
      </c>
      <c r="U21" s="28">
        <f t="shared" si="10"/>
        <v>341</v>
      </c>
      <c r="V21" s="28">
        <f t="shared" si="11"/>
        <v>160</v>
      </c>
      <c r="W21" s="28">
        <f t="shared" si="12"/>
        <v>7</v>
      </c>
      <c r="X21" s="50">
        <f t="shared" si="13"/>
        <v>501</v>
      </c>
      <c r="Y21" s="2"/>
    </row>
    <row r="22" spans="1:25" ht="17.25" customHeight="1" x14ac:dyDescent="0.2">
      <c r="A22" s="41">
        <v>8</v>
      </c>
      <c r="B22" s="31" t="s">
        <v>50</v>
      </c>
      <c r="C22" s="34" t="s">
        <v>24</v>
      </c>
      <c r="D22" s="32"/>
      <c r="E22" s="25">
        <v>84</v>
      </c>
      <c r="F22" s="26">
        <v>27</v>
      </c>
      <c r="G22" s="26">
        <v>4</v>
      </c>
      <c r="H22" s="27">
        <f t="shared" si="6"/>
        <v>111</v>
      </c>
      <c r="I22" s="26">
        <v>91</v>
      </c>
      <c r="J22" s="26">
        <v>41</v>
      </c>
      <c r="K22" s="26">
        <v>2</v>
      </c>
      <c r="L22" s="27">
        <f t="shared" si="7"/>
        <v>132</v>
      </c>
      <c r="M22" s="26">
        <v>93</v>
      </c>
      <c r="N22" s="26">
        <v>33</v>
      </c>
      <c r="O22" s="26">
        <v>3</v>
      </c>
      <c r="P22" s="27">
        <f t="shared" si="8"/>
        <v>126</v>
      </c>
      <c r="Q22" s="26">
        <v>87</v>
      </c>
      <c r="R22" s="26">
        <v>43</v>
      </c>
      <c r="S22" s="26">
        <v>3</v>
      </c>
      <c r="T22" s="27">
        <f t="shared" si="9"/>
        <v>130</v>
      </c>
      <c r="U22" s="28">
        <f t="shared" si="10"/>
        <v>355</v>
      </c>
      <c r="V22" s="28">
        <f t="shared" si="11"/>
        <v>144</v>
      </c>
      <c r="W22" s="28">
        <f t="shared" si="12"/>
        <v>12</v>
      </c>
      <c r="X22" s="50">
        <f t="shared" si="13"/>
        <v>499</v>
      </c>
      <c r="Y22" s="2"/>
    </row>
    <row r="23" spans="1:25" ht="17.25" customHeight="1" x14ac:dyDescent="0.2">
      <c r="A23" s="41">
        <v>9</v>
      </c>
      <c r="B23" s="30" t="s">
        <v>55</v>
      </c>
      <c r="C23" s="34" t="s">
        <v>27</v>
      </c>
      <c r="D23" s="32"/>
      <c r="E23" s="25">
        <v>76</v>
      </c>
      <c r="F23" s="26">
        <v>40</v>
      </c>
      <c r="G23" s="26">
        <v>3</v>
      </c>
      <c r="H23" s="27">
        <f t="shared" si="6"/>
        <v>116</v>
      </c>
      <c r="I23" s="26">
        <v>83</v>
      </c>
      <c r="J23" s="26">
        <v>32</v>
      </c>
      <c r="K23" s="26">
        <v>4</v>
      </c>
      <c r="L23" s="27">
        <f t="shared" si="7"/>
        <v>115</v>
      </c>
      <c r="M23" s="26">
        <v>83</v>
      </c>
      <c r="N23" s="26">
        <v>44</v>
      </c>
      <c r="O23" s="26">
        <v>2</v>
      </c>
      <c r="P23" s="27">
        <f t="shared" si="8"/>
        <v>127</v>
      </c>
      <c r="Q23" s="26">
        <v>92</v>
      </c>
      <c r="R23" s="26">
        <v>44</v>
      </c>
      <c r="S23" s="26">
        <v>2</v>
      </c>
      <c r="T23" s="27">
        <f t="shared" si="9"/>
        <v>136</v>
      </c>
      <c r="U23" s="28">
        <f t="shared" si="10"/>
        <v>334</v>
      </c>
      <c r="V23" s="28">
        <f t="shared" si="11"/>
        <v>160</v>
      </c>
      <c r="W23" s="28">
        <f t="shared" si="12"/>
        <v>11</v>
      </c>
      <c r="X23" s="50">
        <f t="shared" si="13"/>
        <v>494</v>
      </c>
      <c r="Y23" s="2"/>
    </row>
    <row r="24" spans="1:25" ht="17.25" customHeight="1" x14ac:dyDescent="0.2">
      <c r="A24" s="41">
        <v>10</v>
      </c>
      <c r="B24" s="30" t="s">
        <v>36</v>
      </c>
      <c r="C24" s="34" t="s">
        <v>14</v>
      </c>
      <c r="D24" s="32"/>
      <c r="E24" s="25">
        <v>91</v>
      </c>
      <c r="F24" s="26">
        <v>36</v>
      </c>
      <c r="G24" s="26">
        <v>3</v>
      </c>
      <c r="H24" s="27">
        <f t="shared" si="6"/>
        <v>127</v>
      </c>
      <c r="I24" s="26">
        <v>85</v>
      </c>
      <c r="J24" s="26">
        <v>26</v>
      </c>
      <c r="K24" s="26">
        <v>3</v>
      </c>
      <c r="L24" s="27">
        <f t="shared" si="7"/>
        <v>111</v>
      </c>
      <c r="M24" s="26">
        <v>86</v>
      </c>
      <c r="N24" s="26">
        <v>31</v>
      </c>
      <c r="O24" s="26">
        <v>2</v>
      </c>
      <c r="P24" s="27">
        <f t="shared" si="8"/>
        <v>117</v>
      </c>
      <c r="Q24" s="26">
        <v>92</v>
      </c>
      <c r="R24" s="26">
        <v>45</v>
      </c>
      <c r="S24" s="26">
        <v>2</v>
      </c>
      <c r="T24" s="27">
        <f t="shared" si="9"/>
        <v>137</v>
      </c>
      <c r="U24" s="28">
        <f t="shared" si="10"/>
        <v>354</v>
      </c>
      <c r="V24" s="28">
        <f t="shared" si="11"/>
        <v>138</v>
      </c>
      <c r="W24" s="28">
        <f t="shared" si="12"/>
        <v>10</v>
      </c>
      <c r="X24" s="50">
        <f t="shared" si="13"/>
        <v>492</v>
      </c>
      <c r="Y24" s="2"/>
    </row>
    <row r="25" spans="1:25" ht="17.25" customHeight="1" x14ac:dyDescent="0.2">
      <c r="A25" s="41">
        <v>11</v>
      </c>
      <c r="B25" s="30" t="s">
        <v>58</v>
      </c>
      <c r="C25" s="34" t="s">
        <v>27</v>
      </c>
      <c r="D25" s="32"/>
      <c r="E25" s="25">
        <v>95</v>
      </c>
      <c r="F25" s="26">
        <v>43</v>
      </c>
      <c r="G25" s="26">
        <v>1</v>
      </c>
      <c r="H25" s="27">
        <f t="shared" si="6"/>
        <v>138</v>
      </c>
      <c r="I25" s="26">
        <v>93</v>
      </c>
      <c r="J25" s="26">
        <v>35</v>
      </c>
      <c r="K25" s="26">
        <v>1</v>
      </c>
      <c r="L25" s="27">
        <f t="shared" si="7"/>
        <v>128</v>
      </c>
      <c r="M25" s="26">
        <v>72</v>
      </c>
      <c r="N25" s="26">
        <v>35</v>
      </c>
      <c r="O25" s="26">
        <v>5</v>
      </c>
      <c r="P25" s="27">
        <f t="shared" si="8"/>
        <v>107</v>
      </c>
      <c r="Q25" s="26">
        <v>81</v>
      </c>
      <c r="R25" s="26">
        <v>35</v>
      </c>
      <c r="S25" s="26">
        <v>3</v>
      </c>
      <c r="T25" s="27">
        <f t="shared" si="9"/>
        <v>116</v>
      </c>
      <c r="U25" s="28">
        <f t="shared" si="10"/>
        <v>341</v>
      </c>
      <c r="V25" s="28">
        <f t="shared" si="11"/>
        <v>148</v>
      </c>
      <c r="W25" s="28">
        <f t="shared" si="12"/>
        <v>10</v>
      </c>
      <c r="X25" s="50">
        <f t="shared" si="13"/>
        <v>489</v>
      </c>
      <c r="Y25" s="2"/>
    </row>
    <row r="26" spans="1:25" ht="17.25" customHeight="1" x14ac:dyDescent="0.2">
      <c r="A26" s="41">
        <v>12</v>
      </c>
      <c r="B26" s="30" t="s">
        <v>31</v>
      </c>
      <c r="C26" s="34" t="s">
        <v>29</v>
      </c>
      <c r="D26" s="32"/>
      <c r="E26" s="25">
        <v>90</v>
      </c>
      <c r="F26" s="26">
        <v>32</v>
      </c>
      <c r="G26" s="26">
        <v>3</v>
      </c>
      <c r="H26" s="27">
        <f t="shared" si="6"/>
        <v>122</v>
      </c>
      <c r="I26" s="26">
        <v>75</v>
      </c>
      <c r="J26" s="26">
        <v>33</v>
      </c>
      <c r="K26" s="26">
        <v>3</v>
      </c>
      <c r="L26" s="27">
        <f t="shared" si="7"/>
        <v>108</v>
      </c>
      <c r="M26" s="26">
        <v>94</v>
      </c>
      <c r="N26" s="26">
        <v>35</v>
      </c>
      <c r="O26" s="26">
        <v>2</v>
      </c>
      <c r="P26" s="27">
        <f t="shared" si="8"/>
        <v>129</v>
      </c>
      <c r="Q26" s="26">
        <v>95</v>
      </c>
      <c r="R26" s="26">
        <v>35</v>
      </c>
      <c r="S26" s="26">
        <v>0</v>
      </c>
      <c r="T26" s="27">
        <f t="shared" si="9"/>
        <v>130</v>
      </c>
      <c r="U26" s="28">
        <f t="shared" si="10"/>
        <v>354</v>
      </c>
      <c r="V26" s="28">
        <f t="shared" si="11"/>
        <v>135</v>
      </c>
      <c r="W26" s="28">
        <f t="shared" si="12"/>
        <v>8</v>
      </c>
      <c r="X26" s="50">
        <f t="shared" si="13"/>
        <v>489</v>
      </c>
      <c r="Y26" s="2"/>
    </row>
    <row r="27" spans="1:25" ht="17.25" customHeight="1" x14ac:dyDescent="0.2">
      <c r="A27" s="41">
        <v>13</v>
      </c>
      <c r="B27" s="30" t="s">
        <v>56</v>
      </c>
      <c r="C27" s="34" t="s">
        <v>27</v>
      </c>
      <c r="D27" s="32"/>
      <c r="E27" s="25">
        <v>63</v>
      </c>
      <c r="F27" s="26">
        <v>36</v>
      </c>
      <c r="G27" s="26">
        <v>0</v>
      </c>
      <c r="H27" s="27">
        <f t="shared" si="6"/>
        <v>99</v>
      </c>
      <c r="I27" s="26">
        <v>90</v>
      </c>
      <c r="J27" s="26">
        <v>49</v>
      </c>
      <c r="K27" s="26">
        <v>1</v>
      </c>
      <c r="L27" s="27">
        <f t="shared" si="7"/>
        <v>139</v>
      </c>
      <c r="M27" s="26">
        <v>87</v>
      </c>
      <c r="N27" s="26">
        <v>44</v>
      </c>
      <c r="O27" s="26">
        <v>2</v>
      </c>
      <c r="P27" s="27">
        <f t="shared" si="8"/>
        <v>131</v>
      </c>
      <c r="Q27" s="26">
        <v>88</v>
      </c>
      <c r="R27" s="26">
        <v>31</v>
      </c>
      <c r="S27" s="26">
        <v>2</v>
      </c>
      <c r="T27" s="27">
        <f t="shared" si="9"/>
        <v>119</v>
      </c>
      <c r="U27" s="28">
        <f t="shared" si="10"/>
        <v>328</v>
      </c>
      <c r="V27" s="28">
        <f t="shared" si="11"/>
        <v>160</v>
      </c>
      <c r="W27" s="28">
        <f t="shared" si="12"/>
        <v>5</v>
      </c>
      <c r="X27" s="50">
        <f t="shared" si="13"/>
        <v>488</v>
      </c>
      <c r="Y27" s="2"/>
    </row>
    <row r="28" spans="1:25" ht="17.25" customHeight="1" x14ac:dyDescent="0.2">
      <c r="A28" s="41">
        <v>14</v>
      </c>
      <c r="B28" s="30" t="s">
        <v>45</v>
      </c>
      <c r="C28" s="34" t="s">
        <v>24</v>
      </c>
      <c r="D28" s="32"/>
      <c r="E28" s="25">
        <v>74</v>
      </c>
      <c r="F28" s="26">
        <v>26</v>
      </c>
      <c r="G28" s="26">
        <v>6</v>
      </c>
      <c r="H28" s="27">
        <f t="shared" si="6"/>
        <v>100</v>
      </c>
      <c r="I28" s="26">
        <v>90</v>
      </c>
      <c r="J28" s="26">
        <v>44</v>
      </c>
      <c r="K28" s="26">
        <v>5</v>
      </c>
      <c r="L28" s="27">
        <f t="shared" si="7"/>
        <v>134</v>
      </c>
      <c r="M28" s="26">
        <v>85</v>
      </c>
      <c r="N28" s="26">
        <v>31</v>
      </c>
      <c r="O28" s="26">
        <v>5</v>
      </c>
      <c r="P28" s="27">
        <f t="shared" si="8"/>
        <v>116</v>
      </c>
      <c r="Q28" s="26">
        <v>86</v>
      </c>
      <c r="R28" s="26">
        <v>43</v>
      </c>
      <c r="S28" s="26">
        <v>1</v>
      </c>
      <c r="T28" s="27">
        <f t="shared" si="9"/>
        <v>129</v>
      </c>
      <c r="U28" s="28">
        <f t="shared" si="10"/>
        <v>335</v>
      </c>
      <c r="V28" s="28">
        <f t="shared" si="11"/>
        <v>144</v>
      </c>
      <c r="W28" s="28">
        <f t="shared" si="12"/>
        <v>17</v>
      </c>
      <c r="X28" s="50">
        <f t="shared" si="13"/>
        <v>479</v>
      </c>
      <c r="Y28" s="2"/>
    </row>
    <row r="29" spans="1:25" ht="17.25" customHeight="1" x14ac:dyDescent="0.2">
      <c r="A29" s="41">
        <v>15</v>
      </c>
      <c r="B29" s="31" t="s">
        <v>48</v>
      </c>
      <c r="C29" s="35" t="s">
        <v>26</v>
      </c>
      <c r="D29" s="32"/>
      <c r="E29" s="25">
        <v>74</v>
      </c>
      <c r="F29" s="26">
        <v>17</v>
      </c>
      <c r="G29" s="26">
        <v>9</v>
      </c>
      <c r="H29" s="27">
        <f t="shared" si="6"/>
        <v>91</v>
      </c>
      <c r="I29" s="26">
        <v>77</v>
      </c>
      <c r="J29" s="26">
        <v>26</v>
      </c>
      <c r="K29" s="26">
        <v>2</v>
      </c>
      <c r="L29" s="27">
        <f t="shared" si="7"/>
        <v>103</v>
      </c>
      <c r="M29" s="26">
        <v>101</v>
      </c>
      <c r="N29" s="26">
        <v>36</v>
      </c>
      <c r="O29" s="26">
        <v>6</v>
      </c>
      <c r="P29" s="27">
        <f t="shared" si="8"/>
        <v>137</v>
      </c>
      <c r="Q29" s="26">
        <v>77</v>
      </c>
      <c r="R29" s="26">
        <v>34</v>
      </c>
      <c r="S29" s="26">
        <v>6</v>
      </c>
      <c r="T29" s="27">
        <f t="shared" si="9"/>
        <v>111</v>
      </c>
      <c r="U29" s="28">
        <f t="shared" si="10"/>
        <v>329</v>
      </c>
      <c r="V29" s="28">
        <f t="shared" si="11"/>
        <v>113</v>
      </c>
      <c r="W29" s="28">
        <f t="shared" si="12"/>
        <v>23</v>
      </c>
      <c r="X29" s="50">
        <f t="shared" si="13"/>
        <v>442</v>
      </c>
      <c r="Y29" s="2"/>
    </row>
    <row r="30" spans="1:25" ht="17.25" customHeight="1" x14ac:dyDescent="0.2">
      <c r="A30" s="41">
        <v>16</v>
      </c>
      <c r="B30" s="59" t="s">
        <v>47</v>
      </c>
      <c r="C30" s="60" t="s">
        <v>26</v>
      </c>
      <c r="D30" s="33"/>
      <c r="E30" s="63">
        <v>77</v>
      </c>
      <c r="F30" s="64">
        <v>27</v>
      </c>
      <c r="G30" s="64">
        <v>2</v>
      </c>
      <c r="H30" s="27">
        <f t="shared" si="6"/>
        <v>104</v>
      </c>
      <c r="I30" s="26">
        <v>73</v>
      </c>
      <c r="J30" s="26">
        <v>41</v>
      </c>
      <c r="K30" s="26">
        <v>4</v>
      </c>
      <c r="L30" s="27">
        <f t="shared" si="7"/>
        <v>114</v>
      </c>
      <c r="M30" s="26">
        <v>76</v>
      </c>
      <c r="N30" s="26">
        <v>33</v>
      </c>
      <c r="O30" s="26">
        <v>5</v>
      </c>
      <c r="P30" s="27">
        <f t="shared" si="8"/>
        <v>109</v>
      </c>
      <c r="Q30" s="26">
        <v>80</v>
      </c>
      <c r="R30" s="26">
        <v>33</v>
      </c>
      <c r="S30" s="26">
        <v>2</v>
      </c>
      <c r="T30" s="27">
        <f t="shared" si="9"/>
        <v>113</v>
      </c>
      <c r="U30" s="28">
        <f t="shared" si="10"/>
        <v>306</v>
      </c>
      <c r="V30" s="28">
        <f t="shared" si="11"/>
        <v>134</v>
      </c>
      <c r="W30" s="28">
        <f t="shared" si="12"/>
        <v>13</v>
      </c>
      <c r="X30" s="50">
        <f t="shared" si="13"/>
        <v>440</v>
      </c>
      <c r="Y30" s="2"/>
    </row>
    <row r="31" spans="1:25" ht="17.25" customHeight="1" x14ac:dyDescent="0.2">
      <c r="A31" s="41">
        <v>17</v>
      </c>
      <c r="B31" s="31" t="s">
        <v>46</v>
      </c>
      <c r="C31" s="35" t="s">
        <v>24</v>
      </c>
      <c r="D31" s="33"/>
      <c r="E31" s="25">
        <v>75</v>
      </c>
      <c r="F31" s="26">
        <v>30</v>
      </c>
      <c r="G31" s="26">
        <v>5</v>
      </c>
      <c r="H31" s="27">
        <f t="shared" si="6"/>
        <v>105</v>
      </c>
      <c r="I31" s="26">
        <v>60</v>
      </c>
      <c r="J31" s="26">
        <v>47</v>
      </c>
      <c r="K31" s="26">
        <v>1</v>
      </c>
      <c r="L31" s="27">
        <f t="shared" si="7"/>
        <v>107</v>
      </c>
      <c r="M31" s="26">
        <v>75</v>
      </c>
      <c r="N31" s="26">
        <v>34</v>
      </c>
      <c r="O31" s="26">
        <v>5</v>
      </c>
      <c r="P31" s="27">
        <f t="shared" si="8"/>
        <v>109</v>
      </c>
      <c r="Q31" s="26">
        <v>82</v>
      </c>
      <c r="R31" s="26">
        <v>35</v>
      </c>
      <c r="S31" s="26">
        <v>2</v>
      </c>
      <c r="T31" s="27">
        <f t="shared" si="9"/>
        <v>117</v>
      </c>
      <c r="U31" s="28">
        <f t="shared" si="10"/>
        <v>292</v>
      </c>
      <c r="V31" s="28">
        <f t="shared" si="11"/>
        <v>146</v>
      </c>
      <c r="W31" s="28">
        <f t="shared" si="12"/>
        <v>13</v>
      </c>
      <c r="X31" s="50">
        <f t="shared" si="13"/>
        <v>438</v>
      </c>
      <c r="Y31" s="2"/>
    </row>
    <row r="32" spans="1:25" ht="17.25" customHeight="1" x14ac:dyDescent="0.2">
      <c r="A32" s="41">
        <v>18</v>
      </c>
      <c r="B32" s="31" t="s">
        <v>38</v>
      </c>
      <c r="C32" s="34" t="s">
        <v>13</v>
      </c>
      <c r="D32" s="32"/>
      <c r="E32" s="25">
        <v>81</v>
      </c>
      <c r="F32" s="26">
        <v>27</v>
      </c>
      <c r="G32" s="26">
        <v>5</v>
      </c>
      <c r="H32" s="27">
        <f t="shared" si="6"/>
        <v>108</v>
      </c>
      <c r="I32" s="26">
        <v>76</v>
      </c>
      <c r="J32" s="26">
        <v>35</v>
      </c>
      <c r="K32" s="26">
        <v>6</v>
      </c>
      <c r="L32" s="27">
        <f t="shared" si="7"/>
        <v>111</v>
      </c>
      <c r="M32" s="26">
        <v>79</v>
      </c>
      <c r="N32" s="26">
        <v>33</v>
      </c>
      <c r="O32" s="26">
        <v>3</v>
      </c>
      <c r="P32" s="27">
        <f t="shared" si="8"/>
        <v>112</v>
      </c>
      <c r="Q32" s="26">
        <v>68</v>
      </c>
      <c r="R32" s="26">
        <v>35</v>
      </c>
      <c r="S32" s="26">
        <v>3</v>
      </c>
      <c r="T32" s="27">
        <f t="shared" si="9"/>
        <v>103</v>
      </c>
      <c r="U32" s="28">
        <f t="shared" si="10"/>
        <v>304</v>
      </c>
      <c r="V32" s="28">
        <f t="shared" si="11"/>
        <v>130</v>
      </c>
      <c r="W32" s="28">
        <f t="shared" si="12"/>
        <v>17</v>
      </c>
      <c r="X32" s="50">
        <f t="shared" si="13"/>
        <v>434</v>
      </c>
      <c r="Y32" s="2"/>
    </row>
    <row r="33" spans="1:25" ht="17.25" customHeight="1" x14ac:dyDescent="0.2">
      <c r="A33" s="41">
        <v>19</v>
      </c>
      <c r="B33" s="31" t="s">
        <v>33</v>
      </c>
      <c r="C33" s="35" t="s">
        <v>16</v>
      </c>
      <c r="D33" s="32"/>
      <c r="E33" s="25">
        <v>71</v>
      </c>
      <c r="F33" s="26">
        <v>42</v>
      </c>
      <c r="G33" s="26">
        <v>0</v>
      </c>
      <c r="H33" s="27">
        <f t="shared" si="6"/>
        <v>113</v>
      </c>
      <c r="I33" s="26">
        <v>76</v>
      </c>
      <c r="J33" s="26">
        <v>18</v>
      </c>
      <c r="K33" s="26">
        <v>8</v>
      </c>
      <c r="L33" s="27">
        <f t="shared" si="7"/>
        <v>94</v>
      </c>
      <c r="M33" s="26">
        <v>87</v>
      </c>
      <c r="N33" s="26">
        <v>36</v>
      </c>
      <c r="O33" s="26">
        <v>1</v>
      </c>
      <c r="P33" s="27">
        <f t="shared" si="8"/>
        <v>123</v>
      </c>
      <c r="Q33" s="26">
        <v>69</v>
      </c>
      <c r="R33" s="26">
        <v>33</v>
      </c>
      <c r="S33" s="26">
        <v>3</v>
      </c>
      <c r="T33" s="27">
        <f t="shared" si="9"/>
        <v>102</v>
      </c>
      <c r="U33" s="28">
        <f t="shared" si="10"/>
        <v>303</v>
      </c>
      <c r="V33" s="28">
        <f t="shared" si="11"/>
        <v>129</v>
      </c>
      <c r="W33" s="28">
        <f t="shared" si="12"/>
        <v>12</v>
      </c>
      <c r="X33" s="50">
        <f t="shared" si="13"/>
        <v>432</v>
      </c>
      <c r="Y33" s="2"/>
    </row>
    <row r="34" spans="1:25" ht="17.25" customHeight="1" x14ac:dyDescent="0.2">
      <c r="A34" s="41">
        <v>20</v>
      </c>
      <c r="B34" s="104" t="s">
        <v>39</v>
      </c>
      <c r="C34" s="98" t="s">
        <v>13</v>
      </c>
      <c r="D34" s="67"/>
      <c r="E34" s="25">
        <v>77</v>
      </c>
      <c r="F34" s="26">
        <v>23</v>
      </c>
      <c r="G34" s="26">
        <v>5</v>
      </c>
      <c r="H34" s="27">
        <f t="shared" si="6"/>
        <v>100</v>
      </c>
      <c r="I34" s="26">
        <v>91</v>
      </c>
      <c r="J34" s="26">
        <v>33</v>
      </c>
      <c r="K34" s="26">
        <v>2</v>
      </c>
      <c r="L34" s="27">
        <f t="shared" si="7"/>
        <v>124</v>
      </c>
      <c r="M34" s="26">
        <v>77</v>
      </c>
      <c r="N34" s="26">
        <v>25</v>
      </c>
      <c r="O34" s="26">
        <v>6</v>
      </c>
      <c r="P34" s="27">
        <f t="shared" si="8"/>
        <v>102</v>
      </c>
      <c r="Q34" s="26">
        <v>72</v>
      </c>
      <c r="R34" s="26">
        <v>33</v>
      </c>
      <c r="S34" s="26">
        <v>6</v>
      </c>
      <c r="T34" s="27">
        <f t="shared" si="9"/>
        <v>105</v>
      </c>
      <c r="U34" s="28">
        <f t="shared" si="10"/>
        <v>317</v>
      </c>
      <c r="V34" s="28">
        <f t="shared" si="11"/>
        <v>114</v>
      </c>
      <c r="W34" s="28">
        <f t="shared" si="12"/>
        <v>19</v>
      </c>
      <c r="X34" s="50">
        <f t="shared" si="13"/>
        <v>431</v>
      </c>
      <c r="Y34" s="2"/>
    </row>
    <row r="35" spans="1:25" ht="17.25" customHeight="1" x14ac:dyDescent="0.2">
      <c r="A35" s="41">
        <v>21</v>
      </c>
      <c r="B35" s="31" t="s">
        <v>42</v>
      </c>
      <c r="C35" s="36" t="s">
        <v>25</v>
      </c>
      <c r="D35" s="32"/>
      <c r="E35" s="25">
        <v>75</v>
      </c>
      <c r="F35" s="26">
        <v>26</v>
      </c>
      <c r="G35" s="26">
        <v>8</v>
      </c>
      <c r="H35" s="27">
        <f t="shared" si="6"/>
        <v>101</v>
      </c>
      <c r="I35" s="26">
        <v>68</v>
      </c>
      <c r="J35" s="26">
        <v>45</v>
      </c>
      <c r="K35" s="26">
        <v>4</v>
      </c>
      <c r="L35" s="27">
        <f t="shared" si="7"/>
        <v>113</v>
      </c>
      <c r="M35" s="26">
        <v>81</v>
      </c>
      <c r="N35" s="26">
        <v>36</v>
      </c>
      <c r="O35" s="26">
        <v>4</v>
      </c>
      <c r="P35" s="27">
        <f t="shared" si="8"/>
        <v>117</v>
      </c>
      <c r="Q35" s="26">
        <v>59</v>
      </c>
      <c r="R35" s="26">
        <v>22</v>
      </c>
      <c r="S35" s="26">
        <v>4</v>
      </c>
      <c r="T35" s="27">
        <f t="shared" si="9"/>
        <v>81</v>
      </c>
      <c r="U35" s="28">
        <f t="shared" si="10"/>
        <v>283</v>
      </c>
      <c r="V35" s="28">
        <f t="shared" si="11"/>
        <v>129</v>
      </c>
      <c r="W35" s="28">
        <f t="shared" si="12"/>
        <v>20</v>
      </c>
      <c r="X35" s="50">
        <f t="shared" si="13"/>
        <v>412</v>
      </c>
      <c r="Y35" s="2"/>
    </row>
    <row r="36" spans="1:25" ht="17.25" customHeight="1" thickBot="1" x14ac:dyDescent="0.25">
      <c r="A36" s="103">
        <v>22</v>
      </c>
      <c r="B36" s="97" t="s">
        <v>37</v>
      </c>
      <c r="C36" s="99" t="s">
        <v>13</v>
      </c>
      <c r="D36" s="81"/>
      <c r="E36" s="51">
        <v>73</v>
      </c>
      <c r="F36" s="52">
        <v>17</v>
      </c>
      <c r="G36" s="52">
        <v>7</v>
      </c>
      <c r="H36" s="53">
        <f t="shared" si="6"/>
        <v>90</v>
      </c>
      <c r="I36" s="52">
        <v>85</v>
      </c>
      <c r="J36" s="52">
        <v>24</v>
      </c>
      <c r="K36" s="52">
        <v>6</v>
      </c>
      <c r="L36" s="53">
        <f t="shared" si="7"/>
        <v>109</v>
      </c>
      <c r="M36" s="52">
        <v>66</v>
      </c>
      <c r="N36" s="52">
        <v>20</v>
      </c>
      <c r="O36" s="52">
        <v>7</v>
      </c>
      <c r="P36" s="53">
        <f t="shared" si="8"/>
        <v>86</v>
      </c>
      <c r="Q36" s="52">
        <v>65</v>
      </c>
      <c r="R36" s="52">
        <v>24</v>
      </c>
      <c r="S36" s="52">
        <v>8</v>
      </c>
      <c r="T36" s="53">
        <f t="shared" si="9"/>
        <v>89</v>
      </c>
      <c r="U36" s="54">
        <f t="shared" si="10"/>
        <v>289</v>
      </c>
      <c r="V36" s="54">
        <f t="shared" si="11"/>
        <v>85</v>
      </c>
      <c r="W36" s="54">
        <f t="shared" si="12"/>
        <v>28</v>
      </c>
      <c r="X36" s="55">
        <f t="shared" si="13"/>
        <v>374</v>
      </c>
      <c r="Y36" s="2"/>
    </row>
    <row r="37" spans="1:25" x14ac:dyDescent="0.2">
      <c r="A37" s="102"/>
    </row>
  </sheetData>
  <sortState ref="B15:X36">
    <sortCondition descending="1" ref="X15:X36"/>
    <sortCondition descending="1" ref="V15:V36"/>
    <sortCondition ref="W15:W36"/>
  </sortState>
  <phoneticPr fontId="0" type="noConversion"/>
  <pageMargins left="0.25" right="0.25" top="0.75" bottom="0.75" header="0.3" footer="0.3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6" sqref="A6"/>
    </sheetView>
  </sheetViews>
  <sheetFormatPr defaultRowHeight="12.75" x14ac:dyDescent="0.2"/>
  <cols>
    <col min="1" max="1" width="7.5703125" customWidth="1"/>
    <col min="2" max="2" width="22.7109375" style="72" customWidth="1"/>
    <col min="3" max="3" width="21.28515625" customWidth="1"/>
    <col min="4" max="4" width="12.5703125" customWidth="1"/>
    <col min="5" max="5" width="12.5703125" style="105" customWidth="1"/>
    <col min="6" max="6" width="13" customWidth="1"/>
  </cols>
  <sheetData>
    <row r="2" spans="1:7" ht="20.25" x14ac:dyDescent="0.3">
      <c r="A2" s="1" t="s">
        <v>34</v>
      </c>
    </row>
    <row r="4" spans="1:7" x14ac:dyDescent="0.2">
      <c r="A4" s="106" t="s">
        <v>61</v>
      </c>
      <c r="B4" s="73" t="s">
        <v>4</v>
      </c>
      <c r="C4" s="20" t="s">
        <v>12</v>
      </c>
      <c r="D4" s="3" t="s">
        <v>15</v>
      </c>
      <c r="E4" s="106" t="s">
        <v>23</v>
      </c>
      <c r="F4" s="42" t="s">
        <v>17</v>
      </c>
      <c r="G4" s="19"/>
    </row>
    <row r="5" spans="1:7" ht="13.5" thickBot="1" x14ac:dyDescent="0.25">
      <c r="A5" s="107"/>
      <c r="B5" s="74"/>
      <c r="C5" s="39"/>
      <c r="D5" s="40"/>
      <c r="E5" s="107"/>
      <c r="F5" s="19"/>
      <c r="G5" s="19"/>
    </row>
    <row r="6" spans="1:7" ht="20.100000000000001" customHeight="1" x14ac:dyDescent="0.2">
      <c r="A6" s="108">
        <v>41</v>
      </c>
      <c r="B6" s="75" t="s">
        <v>45</v>
      </c>
      <c r="C6" s="37" t="s">
        <v>24</v>
      </c>
      <c r="D6" s="37"/>
      <c r="E6" s="108"/>
      <c r="F6" s="43"/>
    </row>
    <row r="7" spans="1:7" ht="20.100000000000001" customHeight="1" x14ac:dyDescent="0.2">
      <c r="A7" s="109">
        <v>43</v>
      </c>
      <c r="B7" s="76" t="s">
        <v>46</v>
      </c>
      <c r="C7" s="57" t="s">
        <v>24</v>
      </c>
      <c r="D7" s="57"/>
      <c r="E7" s="109"/>
      <c r="F7" s="58"/>
    </row>
    <row r="8" spans="1:7" ht="20.100000000000001" customHeight="1" x14ac:dyDescent="0.2">
      <c r="A8" s="109">
        <v>44</v>
      </c>
      <c r="B8" s="76" t="s">
        <v>50</v>
      </c>
      <c r="C8" s="57" t="s">
        <v>24</v>
      </c>
      <c r="D8" s="57"/>
      <c r="E8" s="109"/>
      <c r="F8" s="58"/>
    </row>
    <row r="9" spans="1:7" ht="20.100000000000001" customHeight="1" x14ac:dyDescent="0.2">
      <c r="A9" s="109">
        <v>61</v>
      </c>
      <c r="B9" s="76" t="s">
        <v>51</v>
      </c>
      <c r="C9" s="57" t="s">
        <v>24</v>
      </c>
      <c r="D9" s="57"/>
      <c r="E9" s="109"/>
      <c r="F9" s="58"/>
    </row>
    <row r="10" spans="1:7" ht="20.100000000000001" customHeight="1" x14ac:dyDescent="0.2">
      <c r="A10" s="109">
        <v>62</v>
      </c>
      <c r="B10" s="76" t="s">
        <v>52</v>
      </c>
      <c r="C10" s="57" t="s">
        <v>24</v>
      </c>
      <c r="D10" s="57"/>
      <c r="E10" s="109"/>
      <c r="F10" s="58"/>
    </row>
    <row r="11" spans="1:7" ht="20.100000000000001" customHeight="1" x14ac:dyDescent="0.2">
      <c r="A11" s="109">
        <v>63</v>
      </c>
      <c r="B11" s="76" t="s">
        <v>53</v>
      </c>
      <c r="C11" s="57" t="s">
        <v>24</v>
      </c>
      <c r="D11" s="57"/>
      <c r="E11" s="109"/>
      <c r="F11" s="58"/>
    </row>
    <row r="12" spans="1:7" ht="20.100000000000001" customHeight="1" thickBot="1" x14ac:dyDescent="0.25">
      <c r="A12" s="109">
        <v>64</v>
      </c>
      <c r="B12" s="76" t="s">
        <v>54</v>
      </c>
      <c r="C12" s="57" t="s">
        <v>24</v>
      </c>
      <c r="D12" s="57"/>
      <c r="E12" s="109"/>
      <c r="F12" s="58"/>
    </row>
    <row r="13" spans="1:7" ht="20.100000000000001" customHeight="1" thickBot="1" x14ac:dyDescent="0.25">
      <c r="A13" s="110">
        <v>31</v>
      </c>
      <c r="B13" s="77" t="s">
        <v>33</v>
      </c>
      <c r="C13" s="68" t="s">
        <v>16</v>
      </c>
      <c r="D13" s="68"/>
      <c r="E13" s="110"/>
      <c r="F13" s="69"/>
    </row>
    <row r="14" spans="1:7" ht="20.100000000000001" customHeight="1" x14ac:dyDescent="0.2">
      <c r="A14" s="111">
        <v>11</v>
      </c>
      <c r="B14" s="78" t="s">
        <v>35</v>
      </c>
      <c r="C14" s="33" t="s">
        <v>14</v>
      </c>
      <c r="D14" s="33"/>
      <c r="E14" s="111"/>
      <c r="F14" s="44"/>
    </row>
    <row r="15" spans="1:7" ht="20.100000000000001" customHeight="1" x14ac:dyDescent="0.2">
      <c r="A15" s="109">
        <v>13</v>
      </c>
      <c r="B15" s="76" t="s">
        <v>36</v>
      </c>
      <c r="C15" s="57" t="s">
        <v>14</v>
      </c>
      <c r="D15" s="57"/>
      <c r="E15" s="109"/>
      <c r="F15" s="58"/>
    </row>
    <row r="16" spans="1:7" ht="20.100000000000001" customHeight="1" x14ac:dyDescent="0.2">
      <c r="A16" s="109">
        <v>22</v>
      </c>
      <c r="B16" s="76" t="s">
        <v>40</v>
      </c>
      <c r="C16" s="57" t="s">
        <v>14</v>
      </c>
      <c r="D16" s="57"/>
      <c r="E16" s="109"/>
      <c r="F16" s="58"/>
    </row>
    <row r="17" spans="1:6" ht="20.100000000000001" customHeight="1" thickBot="1" x14ac:dyDescent="0.25">
      <c r="A17" s="112">
        <v>24</v>
      </c>
      <c r="B17" s="79" t="s">
        <v>41</v>
      </c>
      <c r="C17" s="38" t="s">
        <v>14</v>
      </c>
      <c r="D17" s="38"/>
      <c r="E17" s="112"/>
      <c r="F17" s="47"/>
    </row>
    <row r="18" spans="1:6" ht="20.100000000000001" customHeight="1" x14ac:dyDescent="0.2">
      <c r="A18" s="111">
        <v>12</v>
      </c>
      <c r="B18" s="78" t="s">
        <v>37</v>
      </c>
      <c r="C18" s="33" t="s">
        <v>13</v>
      </c>
      <c r="D18" s="33"/>
      <c r="E18" s="111"/>
      <c r="F18" s="44"/>
    </row>
    <row r="19" spans="1:6" ht="20.100000000000001" customHeight="1" x14ac:dyDescent="0.2">
      <c r="A19" s="109">
        <v>14</v>
      </c>
      <c r="B19" s="76" t="s">
        <v>38</v>
      </c>
      <c r="C19" s="57" t="s">
        <v>13</v>
      </c>
      <c r="D19" s="57"/>
      <c r="E19" s="109"/>
      <c r="F19" s="58"/>
    </row>
    <row r="20" spans="1:6" ht="20.100000000000001" customHeight="1" thickBot="1" x14ac:dyDescent="0.25">
      <c r="A20" s="112">
        <v>21</v>
      </c>
      <c r="B20" s="79" t="s">
        <v>39</v>
      </c>
      <c r="C20" s="38" t="s">
        <v>13</v>
      </c>
      <c r="D20" s="38"/>
      <c r="E20" s="112"/>
      <c r="F20" s="47"/>
    </row>
    <row r="21" spans="1:6" ht="20.100000000000001" customHeight="1" x14ac:dyDescent="0.2">
      <c r="A21" s="111">
        <v>23</v>
      </c>
      <c r="B21" s="78" t="s">
        <v>42</v>
      </c>
      <c r="C21" s="33" t="s">
        <v>25</v>
      </c>
      <c r="D21" s="33"/>
      <c r="E21" s="111"/>
      <c r="F21" s="44"/>
    </row>
    <row r="22" spans="1:6" ht="20.100000000000001" customHeight="1" x14ac:dyDescent="0.2">
      <c r="A22" s="109">
        <v>32</v>
      </c>
      <c r="B22" s="76" t="s">
        <v>43</v>
      </c>
      <c r="C22" s="57" t="s">
        <v>25</v>
      </c>
      <c r="D22" s="57"/>
      <c r="E22" s="109"/>
      <c r="F22" s="58"/>
    </row>
    <row r="23" spans="1:6" ht="20.100000000000001" customHeight="1" thickBot="1" x14ac:dyDescent="0.25">
      <c r="A23" s="112">
        <v>34</v>
      </c>
      <c r="B23" s="79" t="s">
        <v>44</v>
      </c>
      <c r="C23" s="38" t="s">
        <v>25</v>
      </c>
      <c r="D23" s="38"/>
      <c r="E23" s="112"/>
      <c r="F23" s="47"/>
    </row>
    <row r="24" spans="1:6" ht="20.100000000000001" customHeight="1" x14ac:dyDescent="0.2">
      <c r="A24" s="111">
        <v>42</v>
      </c>
      <c r="B24" s="78" t="s">
        <v>47</v>
      </c>
      <c r="C24" s="33" t="s">
        <v>26</v>
      </c>
      <c r="D24" s="33"/>
      <c r="E24" s="111"/>
      <c r="F24" s="44"/>
    </row>
    <row r="25" spans="1:6" ht="20.100000000000001" customHeight="1" x14ac:dyDescent="0.2">
      <c r="A25" s="109">
        <v>51</v>
      </c>
      <c r="B25" s="76" t="s">
        <v>48</v>
      </c>
      <c r="C25" s="57" t="s">
        <v>26</v>
      </c>
      <c r="D25" s="57"/>
      <c r="E25" s="109"/>
      <c r="F25" s="58"/>
    </row>
    <row r="26" spans="1:6" ht="20.100000000000001" customHeight="1" thickBot="1" x14ac:dyDescent="0.25">
      <c r="A26" s="112">
        <v>52</v>
      </c>
      <c r="B26" s="79" t="s">
        <v>49</v>
      </c>
      <c r="C26" s="38" t="s">
        <v>26</v>
      </c>
      <c r="D26" s="38"/>
      <c r="E26" s="112"/>
      <c r="F26" s="47"/>
    </row>
    <row r="27" spans="1:6" ht="20.100000000000001" customHeight="1" x14ac:dyDescent="0.2">
      <c r="A27" s="111">
        <v>71</v>
      </c>
      <c r="B27" s="78" t="s">
        <v>55</v>
      </c>
      <c r="C27" s="33" t="s">
        <v>27</v>
      </c>
      <c r="D27" s="33"/>
      <c r="E27" s="111"/>
      <c r="F27" s="44"/>
    </row>
    <row r="28" spans="1:6" ht="20.100000000000001" customHeight="1" x14ac:dyDescent="0.2">
      <c r="A28" s="109">
        <v>73</v>
      </c>
      <c r="B28" s="76" t="s">
        <v>56</v>
      </c>
      <c r="C28" s="57" t="s">
        <v>27</v>
      </c>
      <c r="D28" s="57"/>
      <c r="E28" s="109"/>
      <c r="F28" s="58"/>
    </row>
    <row r="29" spans="1:6" ht="20.100000000000001" customHeight="1" x14ac:dyDescent="0.2">
      <c r="A29" s="109">
        <v>74</v>
      </c>
      <c r="B29" s="76" t="s">
        <v>57</v>
      </c>
      <c r="C29" s="57" t="s">
        <v>27</v>
      </c>
      <c r="D29" s="57"/>
      <c r="E29" s="109"/>
      <c r="F29" s="58"/>
    </row>
    <row r="30" spans="1:6" ht="20.100000000000001" customHeight="1" x14ac:dyDescent="0.2">
      <c r="A30" s="109">
        <v>81</v>
      </c>
      <c r="B30" s="76" t="s">
        <v>58</v>
      </c>
      <c r="C30" s="57" t="s">
        <v>27</v>
      </c>
      <c r="D30" s="57"/>
      <c r="E30" s="109"/>
      <c r="F30" s="58"/>
    </row>
    <row r="31" spans="1:6" ht="20.100000000000001" customHeight="1" x14ac:dyDescent="0.2">
      <c r="A31" s="109">
        <v>82</v>
      </c>
      <c r="B31" s="76" t="s">
        <v>30</v>
      </c>
      <c r="C31" s="57" t="s">
        <v>27</v>
      </c>
      <c r="D31" s="57"/>
      <c r="E31" s="109"/>
      <c r="F31" s="58"/>
    </row>
    <row r="32" spans="1:6" ht="20.100000000000001" customHeight="1" x14ac:dyDescent="0.2">
      <c r="A32" s="109">
        <v>83</v>
      </c>
      <c r="B32" s="76" t="s">
        <v>59</v>
      </c>
      <c r="C32" s="57" t="s">
        <v>27</v>
      </c>
      <c r="D32" s="57"/>
      <c r="E32" s="109"/>
      <c r="F32" s="58"/>
    </row>
    <row r="33" spans="1:6" ht="20.100000000000001" customHeight="1" thickBot="1" x14ac:dyDescent="0.25">
      <c r="A33" s="109">
        <v>84</v>
      </c>
      <c r="B33" s="76" t="s">
        <v>60</v>
      </c>
      <c r="C33" s="57" t="s">
        <v>27</v>
      </c>
      <c r="D33" s="57"/>
      <c r="E33" s="109"/>
      <c r="F33" s="58"/>
    </row>
    <row r="34" spans="1:6" ht="20.100000000000001" customHeight="1" thickBot="1" x14ac:dyDescent="0.25">
      <c r="A34" s="110">
        <v>72</v>
      </c>
      <c r="B34" s="77" t="s">
        <v>31</v>
      </c>
      <c r="C34" s="68" t="s">
        <v>29</v>
      </c>
      <c r="D34" s="68"/>
      <c r="E34" s="110"/>
      <c r="F34" s="69"/>
    </row>
    <row r="35" spans="1:6" ht="20.100000000000001" customHeight="1" thickBot="1" x14ac:dyDescent="0.25">
      <c r="A35" s="107">
        <v>33</v>
      </c>
      <c r="B35" s="80" t="s">
        <v>32</v>
      </c>
      <c r="C35" s="46" t="s">
        <v>28</v>
      </c>
      <c r="D35" s="46"/>
      <c r="E35" s="107"/>
      <c r="F35" s="48"/>
    </row>
    <row r="36" spans="1:6" x14ac:dyDescent="0.2">
      <c r="A36" s="113">
        <v>53</v>
      </c>
    </row>
    <row r="37" spans="1:6" x14ac:dyDescent="0.2">
      <c r="A37" s="113">
        <v>54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24"/>
  <sheetViews>
    <sheetView workbookViewId="0">
      <selection activeCell="B23" sqref="B23"/>
    </sheetView>
  </sheetViews>
  <sheetFormatPr defaultRowHeight="12.75" x14ac:dyDescent="0.2"/>
  <cols>
    <col min="1" max="1" width="6" customWidth="1"/>
    <col min="2" max="2" width="14.85546875" customWidth="1"/>
    <col min="3" max="6" width="22.7109375" style="82" customWidth="1"/>
  </cols>
  <sheetData>
    <row r="5" spans="2:6" ht="13.5" thickBot="1" x14ac:dyDescent="0.25"/>
    <row r="6" spans="2:6" ht="13.5" thickBot="1" x14ac:dyDescent="0.25">
      <c r="B6" s="114" t="s">
        <v>18</v>
      </c>
      <c r="C6" s="115" t="s">
        <v>19</v>
      </c>
      <c r="D6" s="115" t="s">
        <v>20</v>
      </c>
      <c r="E6" s="115" t="s">
        <v>21</v>
      </c>
      <c r="F6" s="116" t="s">
        <v>22</v>
      </c>
    </row>
    <row r="7" spans="2:6" ht="21" customHeight="1" x14ac:dyDescent="0.2">
      <c r="B7" s="117">
        <v>0.375</v>
      </c>
      <c r="C7" s="83" t="str">
        <f>VLOOKUP(11,Prezence!A:E,2,FALSE)</f>
        <v>Vojtěch Šmarda</v>
      </c>
      <c r="D7" s="83" t="str">
        <f>VLOOKUP(12,Prezence!A:E,2,FALSE)</f>
        <v>Jan Matoušek</v>
      </c>
      <c r="E7" s="83" t="str">
        <f>VLOOKUP(13,Prezence!A:E,2,FALSE)</f>
        <v>Adam Eliáš</v>
      </c>
      <c r="F7" s="84" t="str">
        <f>VLOOKUP(14,Prezence!A:E,2,FALSE)</f>
        <v>Matěj Tesař</v>
      </c>
    </row>
    <row r="8" spans="2:6" ht="21" customHeight="1" x14ac:dyDescent="0.2">
      <c r="B8" s="118"/>
      <c r="C8" s="85" t="str">
        <f>VLOOKUP(11,Prezence!A:E,3,FALSE)</f>
        <v>KK Orel Ivančice</v>
      </c>
      <c r="D8" s="85" t="str">
        <f>VLOOKUP(12,Prezence!A:E,3,FALSE)</f>
        <v>KK Slovan Rosice</v>
      </c>
      <c r="E8" s="89" t="str">
        <f>VLOOKUP(13,Prezence!A:E,3,FALSE)</f>
        <v>KK Orel Ivančice</v>
      </c>
      <c r="F8" s="86" t="str">
        <f>VLOOKUP(14,Prezence!A:E,3,FALSE)</f>
        <v>KK Slovan Rosice</v>
      </c>
    </row>
    <row r="9" spans="2:6" ht="21" customHeight="1" x14ac:dyDescent="0.2">
      <c r="B9" s="71">
        <v>0.41666666666666669</v>
      </c>
      <c r="C9" s="87" t="str">
        <f>VLOOKUP(21,Prezence!A:E,2,FALSE)</f>
        <v>Adam Šoltés</v>
      </c>
      <c r="D9" s="87" t="str">
        <f>VLOOKUP(22,Prezence!A:E,2,FALSE)</f>
        <v>Jan Svoboda</v>
      </c>
      <c r="E9" s="91" t="str">
        <f>VLOOKUP(23,Prezence!A:E,2,FALSE)</f>
        <v>Josef Šesták</v>
      </c>
      <c r="F9" s="88" t="str">
        <f>VLOOKUP(24,Prezence!A:E,2,FALSE)</f>
        <v>Jan Pipal</v>
      </c>
    </row>
    <row r="10" spans="2:6" ht="21" customHeight="1" x14ac:dyDescent="0.2">
      <c r="B10" s="45"/>
      <c r="C10" s="85" t="str">
        <f>VLOOKUP(21,Prezence!A:E,3,FALSE)</f>
        <v>KK Slovan Rosice</v>
      </c>
      <c r="D10" s="85" t="str">
        <f>VLOOKUP(22,Prezence!A:E,3,FALSE)</f>
        <v>KK Orel Ivančice</v>
      </c>
      <c r="E10" s="92" t="str">
        <f>VLOOKUP(23,Prezence!A:E,3,FALSE)</f>
        <v>SKK Dubňany</v>
      </c>
      <c r="F10" s="86" t="str">
        <f>VLOOKUP(24,Prezence!A:E,3,FALSE)</f>
        <v>KK Orel Ivančice</v>
      </c>
    </row>
    <row r="11" spans="2:6" ht="21" customHeight="1" x14ac:dyDescent="0.2">
      <c r="B11" s="70">
        <v>0.45833333333333331</v>
      </c>
      <c r="C11" s="89" t="str">
        <f>VLOOKUP(31,Prezence!A:E,2,FALSE)</f>
        <v>Jaromír Doležel</v>
      </c>
      <c r="D11" s="89" t="str">
        <f>VLOOKUP(32,Prezence!A:E,2,FALSE)</f>
        <v>Patrik Jurásek</v>
      </c>
      <c r="E11" s="89" t="str">
        <f>VLOOKUP(33,Prezence!A:E,2,FALSE)</f>
        <v>Karolína Mašová</v>
      </c>
      <c r="F11" s="90" t="str">
        <f>VLOOKUP(34,Prezence!A:E,2,FALSE)</f>
        <v>Tomáš Goldschmied</v>
      </c>
    </row>
    <row r="12" spans="2:6" ht="21" customHeight="1" x14ac:dyDescent="0.2">
      <c r="B12" s="45"/>
      <c r="C12" s="85" t="str">
        <f>VLOOKUP(31,Prezence!A:E,3,FALSE)</f>
        <v>KK MS Brno</v>
      </c>
      <c r="D12" s="85" t="str">
        <f>VLOOKUP(32,Prezence!A:E,3,FALSE)</f>
        <v>SKK Dubňany</v>
      </c>
      <c r="E12" s="85" t="str">
        <f>VLOOKUP(33,Prezence!A:E,3,FALSE)</f>
        <v>TJ Jiskra Kyjov</v>
      </c>
      <c r="F12" s="86" t="str">
        <f>VLOOKUP(34,Prezence!A:E,3,FALSE)</f>
        <v>SKK Dubňany</v>
      </c>
    </row>
    <row r="13" spans="2:6" ht="21" customHeight="1" x14ac:dyDescent="0.2">
      <c r="B13" s="70">
        <v>0.52083333333333337</v>
      </c>
      <c r="C13" s="89" t="str">
        <f>VLOOKUP(41,Prezence!A:E,2,FALSE)</f>
        <v>Marek Zaoral</v>
      </c>
      <c r="D13" s="89" t="str">
        <f>VLOOKUP(42,Prezence!A:E,2,FALSE)</f>
        <v>Jakub Valko</v>
      </c>
      <c r="E13" s="89" t="str">
        <f>VLOOKUP(43,Prezence!A:E,2,FALSE)</f>
        <v>Jakub Sáblík</v>
      </c>
      <c r="F13" s="90" t="str">
        <f>VLOOKUP(44,Prezence!A:E,2,FALSE)</f>
        <v>Kryštof Pevný</v>
      </c>
    </row>
    <row r="14" spans="2:6" ht="21" customHeight="1" x14ac:dyDescent="0.2">
      <c r="B14" s="45"/>
      <c r="C14" s="85" t="str">
        <f>VLOOKUP(41,Prezence!A:E,3,FALSE)</f>
        <v>KK Vyškov</v>
      </c>
      <c r="D14" s="85" t="str">
        <f>VLOOKUP(42,Prezence!A:E,3,FALSE)</f>
        <v>TJ Sokol Vracov</v>
      </c>
      <c r="E14" s="85" t="str">
        <f>VLOOKUP(43,Prezence!A:E,3,FALSE)</f>
        <v>KK Vyškov</v>
      </c>
      <c r="F14" s="86" t="str">
        <f>VLOOKUP(44,Prezence!A:E,3,FALSE)</f>
        <v>KK Vyškov</v>
      </c>
    </row>
    <row r="15" spans="2:6" ht="21" customHeight="1" x14ac:dyDescent="0.2">
      <c r="B15" s="70">
        <v>0.5625</v>
      </c>
      <c r="C15" s="89" t="str">
        <f>VLOOKUP(51,Prezence!A:E,2,FALSE)</f>
        <v>Leoš Kudělka</v>
      </c>
      <c r="D15" s="91" t="str">
        <f>VLOOKUP(52,Prezence!A:E,2,FALSE)</f>
        <v>Petr Bábík</v>
      </c>
      <c r="E15" s="96">
        <f>VLOOKUP(53,Prezence!A:E,2,FALSE)</f>
        <v>0</v>
      </c>
      <c r="F15" s="90">
        <f>VLOOKUP(54,Prezence!A:E,2,FALSE)</f>
        <v>0</v>
      </c>
    </row>
    <row r="16" spans="2:6" ht="21" customHeight="1" x14ac:dyDescent="0.2">
      <c r="B16" s="45"/>
      <c r="C16" s="85" t="str">
        <f>VLOOKUP(51,Prezence!A:E,3,FALSE)</f>
        <v>TJ Sokol Vracov</v>
      </c>
      <c r="D16" s="92" t="str">
        <f>VLOOKUP(52,Prezence!A:E,3,FALSE)</f>
        <v>TJ Sokol Vracov</v>
      </c>
      <c r="E16" s="95">
        <f>VLOOKUP(53,Prezence!A:E,3,FALSE)</f>
        <v>0</v>
      </c>
      <c r="F16" s="86">
        <f>VLOOKUP(54,Prezence!A:E,3,FALSE)</f>
        <v>0</v>
      </c>
    </row>
    <row r="17" spans="2:6" ht="21" customHeight="1" x14ac:dyDescent="0.2">
      <c r="B17" s="70">
        <v>0.60416666666666663</v>
      </c>
      <c r="C17" s="89" t="str">
        <f>VLOOKUP(61,Prezence!A:E,2,FALSE)</f>
        <v>Darina Kubíčková</v>
      </c>
      <c r="D17" s="89" t="str">
        <f>VLOOKUP(62,Prezence!A:E,2,FALSE)</f>
        <v>Vendula Štrajtová</v>
      </c>
      <c r="E17" s="89" t="str">
        <f>VLOOKUP(63,Prezence!A:E,2,FALSE)</f>
        <v>Aneta Vidlářová</v>
      </c>
      <c r="F17" s="90" t="str">
        <f>VLOOKUP(64,Prezence!A:E,2,FALSE)</f>
        <v>Lucie Horalíková</v>
      </c>
    </row>
    <row r="18" spans="2:6" ht="21" customHeight="1" x14ac:dyDescent="0.2">
      <c r="B18" s="45"/>
      <c r="C18" s="85" t="str">
        <f>VLOOKUP(61,Prezence!A:E,3,FALSE)</f>
        <v>KK Vyškov</v>
      </c>
      <c r="D18" s="85" t="str">
        <f>VLOOKUP(62,Prezence!A:E,3,FALSE)</f>
        <v>KK Vyškov</v>
      </c>
      <c r="E18" s="85" t="str">
        <f>VLOOKUP(63,Prezence!A:E,3,FALSE)</f>
        <v>KK Vyškov</v>
      </c>
      <c r="F18" s="86" t="str">
        <f>VLOOKUP(64,Prezence!A:E,3,FALSE)</f>
        <v>KK Vyškov</v>
      </c>
    </row>
    <row r="19" spans="2:6" ht="21" customHeight="1" x14ac:dyDescent="0.2">
      <c r="B19" s="70">
        <v>0.66666666666666663</v>
      </c>
      <c r="C19" s="89" t="str">
        <f>VLOOKUP(71,Prezence!A:E,2,FALSE)</f>
        <v>Dan Schüler</v>
      </c>
      <c r="D19" s="91" t="str">
        <f>VLOOKUP(72,Prezence!A:E,2,FALSE)</f>
        <v>Zbyněk Škoda</v>
      </c>
      <c r="E19" s="89" t="str">
        <f>VLOOKUP(73,Prezence!A:E,2,FALSE)</f>
        <v>Tomáš Květoň</v>
      </c>
      <c r="F19" s="90" t="str">
        <f>VLOOKUP(74,Prezence!A:E,2,FALSE)</f>
        <v>Martina Koplíková</v>
      </c>
    </row>
    <row r="20" spans="2:6" ht="21" customHeight="1" x14ac:dyDescent="0.2">
      <c r="B20" s="45"/>
      <c r="C20" s="85" t="str">
        <f>VLOOKUP(71,Prezence!A:E,3,FALSE)</f>
        <v>SK Baník Ratíškovice</v>
      </c>
      <c r="D20" s="92" t="str">
        <f>VLOOKUP(72,Prezence!A:E,3,FALSE)</f>
        <v>TJ Lokomotiva Valtice</v>
      </c>
      <c r="E20" s="85" t="str">
        <f>VLOOKUP(73,Prezence!A:E,3,FALSE)</f>
        <v>SK Baník Ratíškovice</v>
      </c>
      <c r="F20" s="86" t="str">
        <f>VLOOKUP(74,Prezence!A:E,3,FALSE)</f>
        <v>SK Baník Ratíškovice</v>
      </c>
    </row>
    <row r="21" spans="2:6" ht="21" customHeight="1" x14ac:dyDescent="0.2">
      <c r="B21" s="71">
        <v>0.70833333333333337</v>
      </c>
      <c r="C21" s="87" t="str">
        <f>VLOOKUP(81,Prezence!A:E,2,FALSE)</f>
        <v>David Kotásek</v>
      </c>
      <c r="D21" s="87" t="str">
        <f>VLOOKUP(82,Prezence!A:E,2,FALSE)</f>
        <v>Vojtěch Toman</v>
      </c>
      <c r="E21" s="91" t="str">
        <f>VLOOKUP(83,Prezence!A:E,2,FALSE)</f>
        <v>Kristýna Ševelová</v>
      </c>
      <c r="F21" s="119" t="str">
        <f>VLOOKUP(84,Prezence!A:E,2,FALSE)</f>
        <v>Marie Kobylková</v>
      </c>
    </row>
    <row r="22" spans="2:6" ht="21" customHeight="1" x14ac:dyDescent="0.2">
      <c r="B22" s="45"/>
      <c r="C22" s="85" t="str">
        <f>VLOOKUP(81,Prezence!A:E,3,FALSE)</f>
        <v>SK Baník Ratíškovice</v>
      </c>
      <c r="D22" s="85" t="str">
        <f>VLOOKUP(82,Prezence!A:E,3,FALSE)</f>
        <v>SK Baník Ratíškovice</v>
      </c>
      <c r="E22" s="92" t="str">
        <f>VLOOKUP(83,Prezence!A:E,3,FALSE)</f>
        <v>SK Baník Ratíškovice</v>
      </c>
      <c r="F22" s="120" t="str">
        <f>VLOOKUP(84,Prezence!A:E,3,FALSE)</f>
        <v>SK Baník Ratíškovice</v>
      </c>
    </row>
    <row r="23" spans="2:6" ht="21" customHeight="1" x14ac:dyDescent="0.2">
      <c r="B23" s="70"/>
      <c r="C23" s="89"/>
      <c r="D23" s="89"/>
      <c r="E23" s="89"/>
      <c r="F23" s="90"/>
    </row>
    <row r="24" spans="2:6" ht="21" customHeight="1" thickBot="1" x14ac:dyDescent="0.25">
      <c r="B24" s="56"/>
      <c r="C24" s="93"/>
      <c r="D24" s="93"/>
      <c r="E24" s="93"/>
      <c r="F24" s="9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Náhozy_120_HS</vt:lpstr>
      <vt:lpstr>Prezence</vt:lpstr>
      <vt:lpstr>Nástup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</dc:creator>
  <cp:lastModifiedBy>HORKY Pavel</cp:lastModifiedBy>
  <cp:lastPrinted>2023-01-28T16:54:42Z</cp:lastPrinted>
  <dcterms:created xsi:type="dcterms:W3CDTF">2013-04-28T19:35:15Z</dcterms:created>
  <dcterms:modified xsi:type="dcterms:W3CDTF">2023-01-30T09:53:14Z</dcterms:modified>
</cp:coreProperties>
</file>